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6" windowWidth="19416" windowHeight="8904"/>
  </bookViews>
  <sheets>
    <sheet name="Доходы" sheetId="2" r:id="rId1"/>
    <sheet name="Расходы_ведомств структура" sheetId="3" r:id="rId2"/>
    <sheet name="расходы_разделы подразделы" sheetId="5" r:id="rId3"/>
    <sheet name="целевые программы" sheetId="6" r:id="rId4"/>
    <sheet name="Источники" sheetId="4" r:id="rId5"/>
  </sheets>
  <calcPr calcId="125725"/>
</workbook>
</file>

<file path=xl/calcChain.xml><?xml version="1.0" encoding="utf-8"?>
<calcChain xmlns="http://schemas.openxmlformats.org/spreadsheetml/2006/main">
  <c r="E242" i="6"/>
  <c r="D242"/>
  <c r="F243"/>
  <c r="E243"/>
  <c r="D243"/>
  <c r="F223"/>
  <c r="F222" s="1"/>
  <c r="E223"/>
  <c r="E222" s="1"/>
  <c r="D223"/>
  <c r="D222" s="1"/>
  <c r="E141"/>
  <c r="E140" s="1"/>
  <c r="E139" s="1"/>
  <c r="E138" s="1"/>
  <c r="D141"/>
  <c r="D140" s="1"/>
  <c r="H234" i="3"/>
  <c r="G234"/>
  <c r="F234"/>
  <c r="H237"/>
  <c r="G237"/>
  <c r="F237"/>
  <c r="H238"/>
  <c r="F198"/>
  <c r="G224"/>
  <c r="G223" s="1"/>
  <c r="G222" s="1"/>
  <c r="F224"/>
  <c r="F223" s="1"/>
  <c r="F222" s="1"/>
  <c r="H225"/>
  <c r="H224" s="1"/>
  <c r="H223" s="1"/>
  <c r="H222" s="1"/>
  <c r="E211" i="6"/>
  <c r="E210" s="1"/>
  <c r="E209" s="1"/>
  <c r="D211"/>
  <c r="G155" i="3"/>
  <c r="G154" s="1"/>
  <c r="F155"/>
  <c r="F154" s="1"/>
  <c r="H156"/>
  <c r="H155" s="1"/>
  <c r="H154" s="1"/>
  <c r="F80"/>
  <c r="G80"/>
  <c r="H81"/>
  <c r="E157" i="6"/>
  <c r="E156" s="1"/>
  <c r="E155" s="1"/>
  <c r="D157"/>
  <c r="D156" s="1"/>
  <c r="D155" s="1"/>
  <c r="E20"/>
  <c r="D20"/>
  <c r="G131" i="3"/>
  <c r="G130" s="1"/>
  <c r="F131"/>
  <c r="F130" s="1"/>
  <c r="H132"/>
  <c r="H131" s="1"/>
  <c r="H130" s="1"/>
  <c r="D15" i="2"/>
  <c r="E24"/>
  <c r="D25"/>
  <c r="C25"/>
  <c r="E28"/>
  <c r="E27"/>
  <c r="E136" i="6"/>
  <c r="E135" s="1"/>
  <c r="E134" s="1"/>
  <c r="D136"/>
  <c r="D135" s="1"/>
  <c r="D134" s="1"/>
  <c r="E238"/>
  <c r="D238"/>
  <c r="E235"/>
  <c r="D235"/>
  <c r="E152"/>
  <c r="D152"/>
  <c r="E150"/>
  <c r="D150"/>
  <c r="E114"/>
  <c r="E111"/>
  <c r="D111"/>
  <c r="E109"/>
  <c r="D109"/>
  <c r="E106"/>
  <c r="D106"/>
  <c r="E104"/>
  <c r="E102"/>
  <c r="E183"/>
  <c r="D183"/>
  <c r="E28"/>
  <c r="E14"/>
  <c r="D14"/>
  <c r="E12"/>
  <c r="D12"/>
  <c r="E23"/>
  <c r="D23"/>
  <c r="E97"/>
  <c r="D97"/>
  <c r="E94"/>
  <c r="E89"/>
  <c r="D89"/>
  <c r="E86"/>
  <c r="E83"/>
  <c r="D83"/>
  <c r="E81"/>
  <c r="D81"/>
  <c r="E79"/>
  <c r="E221"/>
  <c r="E145"/>
  <c r="E144" s="1"/>
  <c r="E143" s="1"/>
  <c r="E142" s="1"/>
  <c r="E133"/>
  <c r="E130"/>
  <c r="D130"/>
  <c r="E127"/>
  <c r="E124"/>
  <c r="D124"/>
  <c r="E122"/>
  <c r="E119"/>
  <c r="E202"/>
  <c r="D202"/>
  <c r="E197"/>
  <c r="D197"/>
  <c r="E194"/>
  <c r="D194"/>
  <c r="E192"/>
  <c r="E39"/>
  <c r="D39"/>
  <c r="E33"/>
  <c r="E32" s="1"/>
  <c r="E31" s="1"/>
  <c r="D33"/>
  <c r="D32" s="1"/>
  <c r="E16"/>
  <c r="E36"/>
  <c r="D36"/>
  <c r="E208"/>
  <c r="E207" s="1"/>
  <c r="E206" s="1"/>
  <c r="D208"/>
  <c r="E205"/>
  <c r="D205"/>
  <c r="E169"/>
  <c r="E166"/>
  <c r="E163"/>
  <c r="E160"/>
  <c r="E73"/>
  <c r="D73"/>
  <c r="E71"/>
  <c r="D71"/>
  <c r="E68"/>
  <c r="E66"/>
  <c r="D66"/>
  <c r="E63"/>
  <c r="D63"/>
  <c r="E61"/>
  <c r="E58"/>
  <c r="D58"/>
  <c r="E55"/>
  <c r="E54" s="1"/>
  <c r="E53" s="1"/>
  <c r="D55"/>
  <c r="D54" s="1"/>
  <c r="D53" s="1"/>
  <c r="E265"/>
  <c r="D265"/>
  <c r="E263"/>
  <c r="D263"/>
  <c r="E250"/>
  <c r="D250"/>
  <c r="E247"/>
  <c r="D247"/>
  <c r="E244"/>
  <c r="D244"/>
  <c r="E241"/>
  <c r="D241"/>
  <c r="E216"/>
  <c r="D216"/>
  <c r="E187"/>
  <c r="D187"/>
  <c r="E180"/>
  <c r="D180"/>
  <c r="E176"/>
  <c r="D176"/>
  <c r="E174"/>
  <c r="D174"/>
  <c r="E47"/>
  <c r="E44"/>
  <c r="E17"/>
  <c r="D17"/>
  <c r="E52"/>
  <c r="D52"/>
  <c r="E254"/>
  <c r="D254"/>
  <c r="E232"/>
  <c r="D232"/>
  <c r="E230"/>
  <c r="D230"/>
  <c r="E228"/>
  <c r="E258"/>
  <c r="D258"/>
  <c r="H318" i="3"/>
  <c r="H317" s="1"/>
  <c r="G317"/>
  <c r="F317"/>
  <c r="F219"/>
  <c r="F218" s="1"/>
  <c r="G219"/>
  <c r="G218" s="1"/>
  <c r="H332"/>
  <c r="H331" s="1"/>
  <c r="H330" s="1"/>
  <c r="H329" s="1"/>
  <c r="H328" s="1"/>
  <c r="H327" s="1"/>
  <c r="H326" s="1"/>
  <c r="H325"/>
  <c r="H324" s="1"/>
  <c r="H323" s="1"/>
  <c r="H322" s="1"/>
  <c r="H321" s="1"/>
  <c r="H320" s="1"/>
  <c r="H319" s="1"/>
  <c r="H316"/>
  <c r="H315" s="1"/>
  <c r="H306"/>
  <c r="H305" s="1"/>
  <c r="H304"/>
  <c r="H303" s="1"/>
  <c r="H301"/>
  <c r="H300" s="1"/>
  <c r="H290"/>
  <c r="H289" s="1"/>
  <c r="H288" s="1"/>
  <c r="H287" s="1"/>
  <c r="H286" s="1"/>
  <c r="H277"/>
  <c r="H276" s="1"/>
  <c r="H269"/>
  <c r="H268" s="1"/>
  <c r="H267" s="1"/>
  <c r="H266" s="1"/>
  <c r="H264"/>
  <c r="H263" s="1"/>
  <c r="H262" s="1"/>
  <c r="H256"/>
  <c r="H255" s="1"/>
  <c r="H254" s="1"/>
  <c r="H250"/>
  <c r="H249" s="1"/>
  <c r="H248"/>
  <c r="H247" s="1"/>
  <c r="H214"/>
  <c r="H213" s="1"/>
  <c r="H212" s="1"/>
  <c r="H208"/>
  <c r="H207" s="1"/>
  <c r="H197"/>
  <c r="H196" s="1"/>
  <c r="H195" s="1"/>
  <c r="H194" s="1"/>
  <c r="H193" s="1"/>
  <c r="H192"/>
  <c r="H191" s="1"/>
  <c r="H190" s="1"/>
  <c r="H189"/>
  <c r="H188" s="1"/>
  <c r="H182"/>
  <c r="H181" s="1"/>
  <c r="H180" s="1"/>
  <c r="H179"/>
  <c r="H178" s="1"/>
  <c r="H168"/>
  <c r="H167" s="1"/>
  <c r="H166" s="1"/>
  <c r="H165" s="1"/>
  <c r="H164" s="1"/>
  <c r="H163"/>
  <c r="H162" s="1"/>
  <c r="H161" s="1"/>
  <c r="H160" s="1"/>
  <c r="H159" s="1"/>
  <c r="H153"/>
  <c r="H152" s="1"/>
  <c r="H151" s="1"/>
  <c r="H150"/>
  <c r="H149" s="1"/>
  <c r="H148" s="1"/>
  <c r="H125"/>
  <c r="H124" s="1"/>
  <c r="H123"/>
  <c r="H122" s="1"/>
  <c r="H115"/>
  <c r="H114" s="1"/>
  <c r="H112"/>
  <c r="H111" s="1"/>
  <c r="H107"/>
  <c r="H106" s="1"/>
  <c r="H105" s="1"/>
  <c r="H104"/>
  <c r="H103" s="1"/>
  <c r="H102" s="1"/>
  <c r="H97"/>
  <c r="H96" s="1"/>
  <c r="H95"/>
  <c r="H94" s="1"/>
  <c r="H88"/>
  <c r="H87" s="1"/>
  <c r="H86" s="1"/>
  <c r="H85"/>
  <c r="H84" s="1"/>
  <c r="H83" s="1"/>
  <c r="H82"/>
  <c r="H79"/>
  <c r="H78" s="1"/>
  <c r="H74"/>
  <c r="H73" s="1"/>
  <c r="H72" s="1"/>
  <c r="H71" s="1"/>
  <c r="H70" s="1"/>
  <c r="H69"/>
  <c r="H68" s="1"/>
  <c r="H67" s="1"/>
  <c r="H66" s="1"/>
  <c r="H65" s="1"/>
  <c r="H64"/>
  <c r="H63" s="1"/>
  <c r="H62" s="1"/>
  <c r="H61" s="1"/>
  <c r="H60"/>
  <c r="H59" s="1"/>
  <c r="H58" s="1"/>
  <c r="H57" s="1"/>
  <c r="H56"/>
  <c r="H55" s="1"/>
  <c r="H54"/>
  <c r="H53" s="1"/>
  <c r="H41"/>
  <c r="H40" s="1"/>
  <c r="H39" s="1"/>
  <c r="H38" s="1"/>
  <c r="H35"/>
  <c r="H33" s="1"/>
  <c r="H32" s="1"/>
  <c r="H29"/>
  <c r="H28" s="1"/>
  <c r="H27" s="1"/>
  <c r="H26" s="1"/>
  <c r="H25"/>
  <c r="H24" s="1"/>
  <c r="H23"/>
  <c r="H22" s="1"/>
  <c r="H15"/>
  <c r="H14" s="1"/>
  <c r="H13" s="1"/>
  <c r="H12" s="1"/>
  <c r="H11" s="1"/>
  <c r="G331"/>
  <c r="G330" s="1"/>
  <c r="G329" s="1"/>
  <c r="G328" s="1"/>
  <c r="G327" s="1"/>
  <c r="G326" s="1"/>
  <c r="G324"/>
  <c r="G323" s="1"/>
  <c r="G322" s="1"/>
  <c r="G321" s="1"/>
  <c r="G320" s="1"/>
  <c r="G319" s="1"/>
  <c r="G315"/>
  <c r="G308"/>
  <c r="G307" s="1"/>
  <c r="G305"/>
  <c r="G303"/>
  <c r="G300"/>
  <c r="G298"/>
  <c r="G296"/>
  <c r="G289"/>
  <c r="G288" s="1"/>
  <c r="G287" s="1"/>
  <c r="G286" s="1"/>
  <c r="G284"/>
  <c r="G283" s="1"/>
  <c r="G282" s="1"/>
  <c r="G281" s="1"/>
  <c r="G279"/>
  <c r="G278" s="1"/>
  <c r="G276"/>
  <c r="G274"/>
  <c r="G268"/>
  <c r="G267" s="1"/>
  <c r="G266" s="1"/>
  <c r="D31" i="5" s="1"/>
  <c r="G263" i="3"/>
  <c r="G262" s="1"/>
  <c r="G260"/>
  <c r="G259" s="1"/>
  <c r="G255"/>
  <c r="G254" s="1"/>
  <c r="G252"/>
  <c r="G251" s="1"/>
  <c r="G249"/>
  <c r="G247"/>
  <c r="G245"/>
  <c r="G235"/>
  <c r="G233" s="1"/>
  <c r="G232" s="1"/>
  <c r="G231" s="1"/>
  <c r="G230" s="1"/>
  <c r="G228"/>
  <c r="G227" s="1"/>
  <c r="G226" s="1"/>
  <c r="G216"/>
  <c r="G215" s="1"/>
  <c r="G213"/>
  <c r="G212" s="1"/>
  <c r="G210"/>
  <c r="G209" s="1"/>
  <c r="G207"/>
  <c r="G205"/>
  <c r="G202"/>
  <c r="G201" s="1"/>
  <c r="G196"/>
  <c r="G195" s="1"/>
  <c r="G194" s="1"/>
  <c r="G193" s="1"/>
  <c r="G191"/>
  <c r="G190" s="1"/>
  <c r="G188"/>
  <c r="G186"/>
  <c r="G181"/>
  <c r="G180" s="1"/>
  <c r="G176" s="1"/>
  <c r="G178"/>
  <c r="G177"/>
  <c r="G173"/>
  <c r="G172" s="1"/>
  <c r="G171" s="1"/>
  <c r="G170" s="1"/>
  <c r="G167"/>
  <c r="G166" s="1"/>
  <c r="G165" s="1"/>
  <c r="G164" s="1"/>
  <c r="G162"/>
  <c r="G161" s="1"/>
  <c r="G160" s="1"/>
  <c r="G159" s="1"/>
  <c r="G152"/>
  <c r="G151" s="1"/>
  <c r="G149"/>
  <c r="G148" s="1"/>
  <c r="G143"/>
  <c r="G142" s="1"/>
  <c r="G140"/>
  <c r="G139" s="1"/>
  <c r="G137"/>
  <c r="G136" s="1"/>
  <c r="G134"/>
  <c r="G133" s="1"/>
  <c r="G124"/>
  <c r="G122"/>
  <c r="G116"/>
  <c r="G114"/>
  <c r="G111"/>
  <c r="G109"/>
  <c r="G106"/>
  <c r="G105" s="1"/>
  <c r="G103"/>
  <c r="G102" s="1"/>
  <c r="G96"/>
  <c r="G94"/>
  <c r="G87"/>
  <c r="G86" s="1"/>
  <c r="G84"/>
  <c r="G83" s="1"/>
  <c r="G78"/>
  <c r="G73"/>
  <c r="G72" s="1"/>
  <c r="G71" s="1"/>
  <c r="G70" s="1"/>
  <c r="G68"/>
  <c r="G67" s="1"/>
  <c r="G66" s="1"/>
  <c r="G65" s="1"/>
  <c r="G63"/>
  <c r="G62" s="1"/>
  <c r="G61" s="1"/>
  <c r="G59"/>
  <c r="G58" s="1"/>
  <c r="G57" s="1"/>
  <c r="G55"/>
  <c r="G53"/>
  <c r="G48"/>
  <c r="G47" s="1"/>
  <c r="G45"/>
  <c r="G44" s="1"/>
  <c r="G40"/>
  <c r="G39" s="1"/>
  <c r="G38" s="1"/>
  <c r="G34"/>
  <c r="G33"/>
  <c r="G32" s="1"/>
  <c r="G28"/>
  <c r="G27" s="1"/>
  <c r="G26" s="1"/>
  <c r="G24"/>
  <c r="G22"/>
  <c r="G20"/>
  <c r="G19" s="1"/>
  <c r="G18" s="1"/>
  <c r="G17" s="1"/>
  <c r="G14"/>
  <c r="G13" s="1"/>
  <c r="G12" s="1"/>
  <c r="G11" s="1"/>
  <c r="D10" i="5" s="1"/>
  <c r="F331" i="3"/>
  <c r="F330" s="1"/>
  <c r="F329" s="1"/>
  <c r="F328" s="1"/>
  <c r="F327" s="1"/>
  <c r="F326" s="1"/>
  <c r="F324"/>
  <c r="F323" s="1"/>
  <c r="F322" s="1"/>
  <c r="F321" s="1"/>
  <c r="F320" s="1"/>
  <c r="F319" s="1"/>
  <c r="F315"/>
  <c r="H309"/>
  <c r="H308" s="1"/>
  <c r="H307" s="1"/>
  <c r="F305"/>
  <c r="F303"/>
  <c r="F300"/>
  <c r="F299"/>
  <c r="F298" s="1"/>
  <c r="F297"/>
  <c r="F296" s="1"/>
  <c r="F289"/>
  <c r="F288" s="1"/>
  <c r="F287" s="1"/>
  <c r="F286" s="1"/>
  <c r="F284"/>
  <c r="F283" s="1"/>
  <c r="F282" s="1"/>
  <c r="F281" s="1"/>
  <c r="F279"/>
  <c r="F278" s="1"/>
  <c r="F276"/>
  <c r="F274"/>
  <c r="F268"/>
  <c r="F267" s="1"/>
  <c r="F266" s="1"/>
  <c r="C31" i="5" s="1"/>
  <c r="F263" i="3"/>
  <c r="F262" s="1"/>
  <c r="F261"/>
  <c r="F260" s="1"/>
  <c r="F259" s="1"/>
  <c r="F255"/>
  <c r="F254" s="1"/>
  <c r="H253"/>
  <c r="H252" s="1"/>
  <c r="H251" s="1"/>
  <c r="F249"/>
  <c r="F247"/>
  <c r="F246"/>
  <c r="F245" s="1"/>
  <c r="F235"/>
  <c r="F228"/>
  <c r="F227" s="1"/>
  <c r="F226" s="1"/>
  <c r="H217"/>
  <c r="H216" s="1"/>
  <c r="H215" s="1"/>
  <c r="F213"/>
  <c r="F212" s="1"/>
  <c r="F211"/>
  <c r="F210" s="1"/>
  <c r="F209" s="1"/>
  <c r="F207"/>
  <c r="F206"/>
  <c r="F205" s="1"/>
  <c r="H203"/>
  <c r="H202" s="1"/>
  <c r="H201" s="1"/>
  <c r="F196"/>
  <c r="F195" s="1"/>
  <c r="F194" s="1"/>
  <c r="F193" s="1"/>
  <c r="F191"/>
  <c r="F190" s="1"/>
  <c r="F188"/>
  <c r="F186"/>
  <c r="F181"/>
  <c r="F180" s="1"/>
  <c r="F178"/>
  <c r="F177"/>
  <c r="F174"/>
  <c r="F173" s="1"/>
  <c r="F172" s="1"/>
  <c r="F171" s="1"/>
  <c r="F170" s="1"/>
  <c r="F167"/>
  <c r="F166" s="1"/>
  <c r="F165" s="1"/>
  <c r="F164" s="1"/>
  <c r="F162"/>
  <c r="F161" s="1"/>
  <c r="F160" s="1"/>
  <c r="F159" s="1"/>
  <c r="F152"/>
  <c r="F151" s="1"/>
  <c r="F149"/>
  <c r="F148" s="1"/>
  <c r="F144"/>
  <c r="F143" s="1"/>
  <c r="F142" s="1"/>
  <c r="H141"/>
  <c r="H140" s="1"/>
  <c r="H139" s="1"/>
  <c r="F137"/>
  <c r="F136" s="1"/>
  <c r="H135"/>
  <c r="H134" s="1"/>
  <c r="H133" s="1"/>
  <c r="F124"/>
  <c r="F122"/>
  <c r="F117"/>
  <c r="F116" s="1"/>
  <c r="F114"/>
  <c r="F111"/>
  <c r="F110"/>
  <c r="F109" s="1"/>
  <c r="F106"/>
  <c r="F105" s="1"/>
  <c r="F103"/>
  <c r="F102" s="1"/>
  <c r="F96"/>
  <c r="F94"/>
  <c r="F87"/>
  <c r="F86" s="1"/>
  <c r="F84"/>
  <c r="F83" s="1"/>
  <c r="F78"/>
  <c r="F73"/>
  <c r="F72" s="1"/>
  <c r="F71" s="1"/>
  <c r="F70" s="1"/>
  <c r="F68"/>
  <c r="F67" s="1"/>
  <c r="F66" s="1"/>
  <c r="F65" s="1"/>
  <c r="F63"/>
  <c r="F62" s="1"/>
  <c r="F61" s="1"/>
  <c r="F59"/>
  <c r="F58" s="1"/>
  <c r="F57" s="1"/>
  <c r="F55"/>
  <c r="F53"/>
  <c r="F48"/>
  <c r="F47" s="1"/>
  <c r="F46"/>
  <c r="F45" s="1"/>
  <c r="F44" s="1"/>
  <c r="F40"/>
  <c r="F39" s="1"/>
  <c r="F38" s="1"/>
  <c r="F34"/>
  <c r="F33"/>
  <c r="F32" s="1"/>
  <c r="F28"/>
  <c r="F27" s="1"/>
  <c r="F26" s="1"/>
  <c r="F24"/>
  <c r="F22"/>
  <c r="F21"/>
  <c r="F20" s="1"/>
  <c r="F19" s="1"/>
  <c r="F18" s="1"/>
  <c r="F17" s="1"/>
  <c r="F14"/>
  <c r="F13" s="1"/>
  <c r="F12" s="1"/>
  <c r="F11" s="1"/>
  <c r="C10" i="5" s="1"/>
  <c r="D14" i="4"/>
  <c r="C14"/>
  <c r="E17"/>
  <c r="E137" i="6" l="1"/>
  <c r="F140"/>
  <c r="D139"/>
  <c r="F139" s="1"/>
  <c r="F141"/>
  <c r="F233" i="3"/>
  <c r="F232" s="1"/>
  <c r="F231" s="1"/>
  <c r="F230" s="1"/>
  <c r="F221"/>
  <c r="H80"/>
  <c r="H77" s="1"/>
  <c r="F147"/>
  <c r="G147"/>
  <c r="G221"/>
  <c r="G198" s="1"/>
  <c r="H147"/>
  <c r="H146" s="1"/>
  <c r="H145" s="1"/>
  <c r="F211" i="6"/>
  <c r="D210"/>
  <c r="D209" s="1"/>
  <c r="F209" s="1"/>
  <c r="F157"/>
  <c r="F156" s="1"/>
  <c r="F155" s="1"/>
  <c r="F20"/>
  <c r="D13" i="2"/>
  <c r="F176" i="3"/>
  <c r="F175" s="1"/>
  <c r="G314"/>
  <c r="G313" s="1"/>
  <c r="G312" s="1"/>
  <c r="G311" s="1"/>
  <c r="H314"/>
  <c r="G129"/>
  <c r="G128" s="1"/>
  <c r="G127" s="1"/>
  <c r="D20" i="5" s="1"/>
  <c r="C40"/>
  <c r="D79" i="6"/>
  <c r="D47"/>
  <c r="F52" i="3"/>
  <c r="F51" s="1"/>
  <c r="F50" s="1"/>
  <c r="D40" i="5"/>
  <c r="D39" s="1"/>
  <c r="D169" i="6"/>
  <c r="D145"/>
  <c r="D144" s="1"/>
  <c r="F144" s="1"/>
  <c r="D104"/>
  <c r="D114"/>
  <c r="F314" i="3"/>
  <c r="F313" s="1"/>
  <c r="F312" s="1"/>
  <c r="F311" s="1"/>
  <c r="D228" i="6"/>
  <c r="D44"/>
  <c r="D68"/>
  <c r="D163"/>
  <c r="D16"/>
  <c r="D15" s="1"/>
  <c r="D192"/>
  <c r="D119"/>
  <c r="F121" i="3"/>
  <c r="F120" s="1"/>
  <c r="F119" s="1"/>
  <c r="F118" s="1"/>
  <c r="C18" i="5" s="1"/>
  <c r="D27"/>
  <c r="D38"/>
  <c r="D221" i="6"/>
  <c r="D86"/>
  <c r="D94"/>
  <c r="D28"/>
  <c r="D102"/>
  <c r="C27" i="5"/>
  <c r="C38"/>
  <c r="D61" i="6"/>
  <c r="D160"/>
  <c r="D166"/>
  <c r="D122"/>
  <c r="D127"/>
  <c r="D133"/>
  <c r="F136"/>
  <c r="F135" s="1"/>
  <c r="F134" s="1"/>
  <c r="E14" i="4"/>
  <c r="F32" i="6"/>
  <c r="D31"/>
  <c r="F33"/>
  <c r="E15"/>
  <c r="F208"/>
  <c r="D207"/>
  <c r="D206" s="1"/>
  <c r="F206" s="1"/>
  <c r="F55"/>
  <c r="F54" s="1"/>
  <c r="F53" s="1"/>
  <c r="H313" i="3"/>
  <c r="H312" s="1"/>
  <c r="H311" s="1"/>
  <c r="H310" s="1"/>
  <c r="F258"/>
  <c r="F257" s="1"/>
  <c r="H220"/>
  <c r="H219" s="1"/>
  <c r="H218" s="1"/>
  <c r="F31"/>
  <c r="F30" s="1"/>
  <c r="C12" i="5" s="1"/>
  <c r="H280" i="3"/>
  <c r="H279" s="1"/>
  <c r="H278" s="1"/>
  <c r="H144"/>
  <c r="H143" s="1"/>
  <c r="H142" s="1"/>
  <c r="F302"/>
  <c r="G121"/>
  <c r="G120" s="1"/>
  <c r="G119" s="1"/>
  <c r="G118" s="1"/>
  <c r="D18" i="5" s="1"/>
  <c r="F308" i="3"/>
  <c r="F307" s="1"/>
  <c r="F146"/>
  <c r="F145" s="1"/>
  <c r="C21" i="5" s="1"/>
  <c r="H49" i="3"/>
  <c r="H48" s="1"/>
  <c r="H47" s="1"/>
  <c r="F113"/>
  <c r="F134"/>
  <c r="F133" s="1"/>
  <c r="F252"/>
  <c r="F251" s="1"/>
  <c r="F77"/>
  <c r="F76" s="1"/>
  <c r="F75" s="1"/>
  <c r="F93"/>
  <c r="F92" s="1"/>
  <c r="F91" s="1"/>
  <c r="F108"/>
  <c r="F202"/>
  <c r="F201" s="1"/>
  <c r="H21"/>
  <c r="H20" s="1"/>
  <c r="H19" s="1"/>
  <c r="H18" s="1"/>
  <c r="H17" s="1"/>
  <c r="H16" s="1"/>
  <c r="H174"/>
  <c r="H173" s="1"/>
  <c r="H172" s="1"/>
  <c r="H171" s="1"/>
  <c r="H170" s="1"/>
  <c r="H187"/>
  <c r="H186" s="1"/>
  <c r="H185" s="1"/>
  <c r="H184" s="1"/>
  <c r="H183" s="1"/>
  <c r="H285"/>
  <c r="H284" s="1"/>
  <c r="H283" s="1"/>
  <c r="H282" s="1"/>
  <c r="H281" s="1"/>
  <c r="H236"/>
  <c r="H235" s="1"/>
  <c r="H233" s="1"/>
  <c r="H232" s="1"/>
  <c r="H231" s="1"/>
  <c r="H230" s="1"/>
  <c r="F140"/>
  <c r="F139" s="1"/>
  <c r="F273"/>
  <c r="F272" s="1"/>
  <c r="F271" s="1"/>
  <c r="F270" s="1"/>
  <c r="G93"/>
  <c r="G92" s="1"/>
  <c r="G91" s="1"/>
  <c r="G185"/>
  <c r="G184" s="1"/>
  <c r="G183" s="1"/>
  <c r="H211"/>
  <c r="H210" s="1"/>
  <c r="H209" s="1"/>
  <c r="H229"/>
  <c r="H228" s="1"/>
  <c r="H227" s="1"/>
  <c r="H226" s="1"/>
  <c r="H221" s="1"/>
  <c r="H198" s="1"/>
  <c r="H299"/>
  <c r="H298" s="1"/>
  <c r="F16"/>
  <c r="C11" i="5" s="1"/>
  <c r="F185" i="3"/>
  <c r="F184" s="1"/>
  <c r="F183" s="1"/>
  <c r="F204"/>
  <c r="F216"/>
  <c r="F215" s="1"/>
  <c r="H46"/>
  <c r="H45" s="1"/>
  <c r="H44" s="1"/>
  <c r="H110"/>
  <c r="H109" s="1"/>
  <c r="H108" s="1"/>
  <c r="H261"/>
  <c r="H260" s="1"/>
  <c r="H259" s="1"/>
  <c r="H258" s="1"/>
  <c r="H257" s="1"/>
  <c r="H297"/>
  <c r="H296" s="1"/>
  <c r="H295" s="1"/>
  <c r="F244"/>
  <c r="G16"/>
  <c r="D11" i="5" s="1"/>
  <c r="G43" i="3"/>
  <c r="G42" s="1"/>
  <c r="G273"/>
  <c r="G272" s="1"/>
  <c r="G271" s="1"/>
  <c r="G270" s="1"/>
  <c r="G302"/>
  <c r="H117"/>
  <c r="H116" s="1"/>
  <c r="H113" s="1"/>
  <c r="H138"/>
  <c r="H137" s="1"/>
  <c r="H136" s="1"/>
  <c r="H206"/>
  <c r="H205" s="1"/>
  <c r="H204" s="1"/>
  <c r="H246"/>
  <c r="H245" s="1"/>
  <c r="H244" s="1"/>
  <c r="H243" s="1"/>
  <c r="H242" s="1"/>
  <c r="H275"/>
  <c r="H274" s="1"/>
  <c r="H273" s="1"/>
  <c r="G77"/>
  <c r="F37"/>
  <c r="G295"/>
  <c r="G294" s="1"/>
  <c r="G293" s="1"/>
  <c r="G292" s="1"/>
  <c r="G258"/>
  <c r="G257" s="1"/>
  <c r="G244"/>
  <c r="G243" s="1"/>
  <c r="G242" s="1"/>
  <c r="G204"/>
  <c r="G200" s="1"/>
  <c r="G199" s="1"/>
  <c r="G158"/>
  <c r="D23" i="5" s="1"/>
  <c r="G113" i="3"/>
  <c r="G108"/>
  <c r="H34"/>
  <c r="H302"/>
  <c r="H177"/>
  <c r="H176" s="1"/>
  <c r="H158"/>
  <c r="H121"/>
  <c r="H120" s="1"/>
  <c r="H119" s="1"/>
  <c r="H118" s="1"/>
  <c r="H93"/>
  <c r="H92" s="1"/>
  <c r="H91" s="1"/>
  <c r="H52"/>
  <c r="H51" s="1"/>
  <c r="H50" s="1"/>
  <c r="H37"/>
  <c r="H31"/>
  <c r="H30" s="1"/>
  <c r="G52"/>
  <c r="G51" s="1"/>
  <c r="G50" s="1"/>
  <c r="G146"/>
  <c r="G145" s="1"/>
  <c r="D21" i="5" s="1"/>
  <c r="G37" i="3"/>
  <c r="G175"/>
  <c r="G31"/>
  <c r="G30" s="1"/>
  <c r="D12" i="5" s="1"/>
  <c r="F43" i="3"/>
  <c r="F42" s="1"/>
  <c r="F158"/>
  <c r="C23" i="5" s="1"/>
  <c r="F295" i="3"/>
  <c r="F90"/>
  <c r="E16" i="4"/>
  <c r="E15"/>
  <c r="E62" i="6"/>
  <c r="D62"/>
  <c r="D237"/>
  <c r="E72"/>
  <c r="E70"/>
  <c r="D70"/>
  <c r="E237"/>
  <c r="E236" s="1"/>
  <c r="D138" l="1"/>
  <c r="F210"/>
  <c r="F200" i="3"/>
  <c r="F199" s="1"/>
  <c r="H175"/>
  <c r="H169" s="1"/>
  <c r="H129"/>
  <c r="H128" s="1"/>
  <c r="H127" s="1"/>
  <c r="H126" s="1"/>
  <c r="F129"/>
  <c r="F128" s="1"/>
  <c r="F127" s="1"/>
  <c r="C20" i="5" s="1"/>
  <c r="F16" i="6"/>
  <c r="D143"/>
  <c r="D142" s="1"/>
  <c r="F142" s="1"/>
  <c r="F145"/>
  <c r="F310" i="3"/>
  <c r="C36" i="5"/>
  <c r="F89" i="3"/>
  <c r="C15" i="5"/>
  <c r="F265" i="3"/>
  <c r="C32" i="5"/>
  <c r="G265" i="3"/>
  <c r="D32" i="5"/>
  <c r="H43" i="3"/>
  <c r="H42" s="1"/>
  <c r="G291"/>
  <c r="D34" i="5"/>
  <c r="G310" i="3"/>
  <c r="D36" i="5"/>
  <c r="F31" i="6"/>
  <c r="F207"/>
  <c r="H200" i="3"/>
  <c r="H199" s="1"/>
  <c r="F101"/>
  <c r="F100" s="1"/>
  <c r="F99" s="1"/>
  <c r="F294"/>
  <c r="F293" s="1"/>
  <c r="F292" s="1"/>
  <c r="H272"/>
  <c r="H271" s="1"/>
  <c r="H270" s="1"/>
  <c r="H265" s="1"/>
  <c r="F169"/>
  <c r="C24" i="5" s="1"/>
  <c r="H76" i="3"/>
  <c r="H75" s="1"/>
  <c r="G76"/>
  <c r="G75" s="1"/>
  <c r="G36" s="1"/>
  <c r="F243"/>
  <c r="F242" s="1"/>
  <c r="F241" s="1"/>
  <c r="F240" s="1"/>
  <c r="G169"/>
  <c r="D24" i="5" s="1"/>
  <c r="G90" i="3"/>
  <c r="E118" i="6"/>
  <c r="E117" s="1"/>
  <c r="H90" i="3"/>
  <c r="H89" s="1"/>
  <c r="G126"/>
  <c r="E162" i="6" s="1"/>
  <c r="E161" s="1"/>
  <c r="G101" i="3"/>
  <c r="G100" s="1"/>
  <c r="G99" s="1"/>
  <c r="F36"/>
  <c r="G241"/>
  <c r="G240" s="1"/>
  <c r="H241"/>
  <c r="H240" s="1"/>
  <c r="H239" s="1"/>
  <c r="D25" i="5"/>
  <c r="H101" i="3"/>
  <c r="H100" s="1"/>
  <c r="H99" s="1"/>
  <c r="H98" s="1"/>
  <c r="H294"/>
  <c r="H293" s="1"/>
  <c r="H292" s="1"/>
  <c r="H291" s="1"/>
  <c r="E40" i="5"/>
  <c r="E18"/>
  <c r="C39"/>
  <c r="E39" s="1"/>
  <c r="F62" i="6"/>
  <c r="F63"/>
  <c r="F73"/>
  <c r="F71"/>
  <c r="F70"/>
  <c r="E69"/>
  <c r="D72"/>
  <c r="F72" s="1"/>
  <c r="D236"/>
  <c r="F236" s="1"/>
  <c r="F237"/>
  <c r="F238"/>
  <c r="F15"/>
  <c r="F138" l="1"/>
  <c r="D137"/>
  <c r="C25" i="5"/>
  <c r="F143" i="6"/>
  <c r="F10" i="3"/>
  <c r="C13" i="5"/>
  <c r="G10" i="3"/>
  <c r="D13" i="5"/>
  <c r="G239" i="3"/>
  <c r="D29" i="5"/>
  <c r="F239" i="3"/>
  <c r="C29" i="5"/>
  <c r="F98" i="3"/>
  <c r="C17" i="5"/>
  <c r="F291" i="3"/>
  <c r="C34" i="5"/>
  <c r="G98" i="3"/>
  <c r="D17" i="5"/>
  <c r="G89" i="3"/>
  <c r="D15" i="5"/>
  <c r="F126" i="3"/>
  <c r="D162" i="6" s="1"/>
  <c r="D161" s="1"/>
  <c r="F161" s="1"/>
  <c r="H36" i="3"/>
  <c r="H10" s="1"/>
  <c r="H157"/>
  <c r="G157"/>
  <c r="F119" i="6"/>
  <c r="D118"/>
  <c r="F118" s="1"/>
  <c r="F163"/>
  <c r="D69"/>
  <c r="F69" s="1"/>
  <c r="F137" l="1"/>
  <c r="F157" i="3"/>
  <c r="F9" s="1"/>
  <c r="G9"/>
  <c r="H9"/>
  <c r="F162" i="6"/>
  <c r="D117"/>
  <c r="F117" l="1"/>
  <c r="E23" i="2"/>
  <c r="E220" i="6"/>
  <c r="E215"/>
  <c r="E214" s="1"/>
  <c r="E213" s="1"/>
  <c r="E212" s="1"/>
  <c r="D215"/>
  <c r="D214" s="1"/>
  <c r="D213" s="1"/>
  <c r="D212" s="1"/>
  <c r="E204"/>
  <c r="E203" s="1"/>
  <c r="E201"/>
  <c r="E200" s="1"/>
  <c r="D201"/>
  <c r="D200" s="1"/>
  <c r="E196"/>
  <c r="E195" s="1"/>
  <c r="E193"/>
  <c r="E191"/>
  <c r="D186"/>
  <c r="D185" s="1"/>
  <c r="D184" s="1"/>
  <c r="E182"/>
  <c r="E181" s="1"/>
  <c r="E179"/>
  <c r="E178" s="1"/>
  <c r="D179"/>
  <c r="D178" s="1"/>
  <c r="D175"/>
  <c r="E173"/>
  <c r="D173"/>
  <c r="E168"/>
  <c r="E167" s="1"/>
  <c r="D168"/>
  <c r="D167" s="1"/>
  <c r="E165"/>
  <c r="E164" s="1"/>
  <c r="D165"/>
  <c r="D164" s="1"/>
  <c r="E159"/>
  <c r="E158" s="1"/>
  <c r="D159"/>
  <c r="D158" s="1"/>
  <c r="E151"/>
  <c r="D151"/>
  <c r="E149"/>
  <c r="E132"/>
  <c r="E131" s="1"/>
  <c r="E129"/>
  <c r="E128" s="1"/>
  <c r="D129"/>
  <c r="D128" s="1"/>
  <c r="E126"/>
  <c r="E125" s="1"/>
  <c r="E123"/>
  <c r="D123"/>
  <c r="E121"/>
  <c r="D121"/>
  <c r="D113"/>
  <c r="D112" s="1"/>
  <c r="D110"/>
  <c r="E108"/>
  <c r="E105"/>
  <c r="D105"/>
  <c r="E103"/>
  <c r="D103"/>
  <c r="D101"/>
  <c r="E96"/>
  <c r="E95" s="1"/>
  <c r="D96"/>
  <c r="D95" s="1"/>
  <c r="E93"/>
  <c r="E92" s="1"/>
  <c r="D93"/>
  <c r="D92" s="1"/>
  <c r="E88"/>
  <c r="E87" s="1"/>
  <c r="D88"/>
  <c r="D87" s="1"/>
  <c r="E85"/>
  <c r="E84" s="1"/>
  <c r="D85"/>
  <c r="D84" s="1"/>
  <c r="D82"/>
  <c r="E80"/>
  <c r="D80"/>
  <c r="E78"/>
  <c r="E67"/>
  <c r="E65"/>
  <c r="E60"/>
  <c r="E59" s="1"/>
  <c r="E57"/>
  <c r="E56" s="1"/>
  <c r="E51"/>
  <c r="E50" s="1"/>
  <c r="E43"/>
  <c r="E42" s="1"/>
  <c r="E38"/>
  <c r="E37" s="1"/>
  <c r="E19"/>
  <c r="E18" s="1"/>
  <c r="E22"/>
  <c r="E21" s="1"/>
  <c r="D22"/>
  <c r="D21" s="1"/>
  <c r="E11"/>
  <c r="E13"/>
  <c r="D13"/>
  <c r="E264"/>
  <c r="D264"/>
  <c r="E262"/>
  <c r="E257"/>
  <c r="E256" s="1"/>
  <c r="E255" s="1"/>
  <c r="D257"/>
  <c r="D256" s="1"/>
  <c r="D255" s="1"/>
  <c r="E253"/>
  <c r="E252" s="1"/>
  <c r="E251" s="1"/>
  <c r="D253"/>
  <c r="D252" s="1"/>
  <c r="D251" s="1"/>
  <c r="E249"/>
  <c r="E248" s="1"/>
  <c r="E246"/>
  <c r="E245" s="1"/>
  <c r="E240"/>
  <c r="E234"/>
  <c r="E233" s="1"/>
  <c r="E231"/>
  <c r="E229"/>
  <c r="E227"/>
  <c r="E218" l="1"/>
  <c r="E217" s="1"/>
  <c r="E219"/>
  <c r="E199"/>
  <c r="E198"/>
  <c r="E154"/>
  <c r="D154"/>
  <c r="D153" s="1"/>
  <c r="E148"/>
  <c r="E147" s="1"/>
  <c r="E146" s="1"/>
  <c r="D38"/>
  <c r="F39"/>
  <c r="D35"/>
  <c r="F36"/>
  <c r="E177"/>
  <c r="D57"/>
  <c r="F58"/>
  <c r="D65"/>
  <c r="F65" s="1"/>
  <c r="F66"/>
  <c r="D51"/>
  <c r="F52"/>
  <c r="D60"/>
  <c r="D59" s="1"/>
  <c r="F61"/>
  <c r="D67"/>
  <c r="F67" s="1"/>
  <c r="F68"/>
  <c r="D227"/>
  <c r="F227" s="1"/>
  <c r="F228"/>
  <c r="D240"/>
  <c r="F240" s="1"/>
  <c r="F241"/>
  <c r="D229"/>
  <c r="F229" s="1"/>
  <c r="F230"/>
  <c r="F242"/>
  <c r="F244"/>
  <c r="D249"/>
  <c r="F250"/>
  <c r="D231"/>
  <c r="F231" s="1"/>
  <c r="F232"/>
  <c r="D246"/>
  <c r="F247"/>
  <c r="D234"/>
  <c r="F235"/>
  <c r="D204"/>
  <c r="F205"/>
  <c r="D193"/>
  <c r="F193" s="1"/>
  <c r="F194"/>
  <c r="D132"/>
  <c r="F133"/>
  <c r="F86"/>
  <c r="F85" s="1"/>
  <c r="F84" s="1"/>
  <c r="F102"/>
  <c r="F101" s="1"/>
  <c r="E64"/>
  <c r="E49" s="1"/>
  <c r="E190"/>
  <c r="E10"/>
  <c r="F17"/>
  <c r="F109"/>
  <c r="F108" s="1"/>
  <c r="E120"/>
  <c r="E116" s="1"/>
  <c r="F176"/>
  <c r="F175" s="1"/>
  <c r="F187"/>
  <c r="F186" s="1"/>
  <c r="F185" s="1"/>
  <c r="F184" s="1"/>
  <c r="E226"/>
  <c r="E239"/>
  <c r="F130"/>
  <c r="F129" s="1"/>
  <c r="F128" s="1"/>
  <c r="D108"/>
  <c r="D107" s="1"/>
  <c r="D120"/>
  <c r="E175"/>
  <c r="E172" s="1"/>
  <c r="E171" s="1"/>
  <c r="D91"/>
  <c r="D90" s="1"/>
  <c r="E261"/>
  <c r="E260" s="1"/>
  <c r="E259" s="1"/>
  <c r="F169"/>
  <c r="F168" s="1"/>
  <c r="F167" s="1"/>
  <c r="F83"/>
  <c r="F82" s="1"/>
  <c r="D100"/>
  <c r="F111"/>
  <c r="F110" s="1"/>
  <c r="E110"/>
  <c r="E107" s="1"/>
  <c r="D172"/>
  <c r="D171" s="1"/>
  <c r="F216"/>
  <c r="F215" s="1"/>
  <c r="F214" s="1"/>
  <c r="F213" s="1"/>
  <c r="F212" s="1"/>
  <c r="F202"/>
  <c r="F201" s="1"/>
  <c r="F200" s="1"/>
  <c r="E91"/>
  <c r="E90" s="1"/>
  <c r="E35"/>
  <c r="E34" s="1"/>
  <c r="F19"/>
  <c r="F18" s="1"/>
  <c r="D19"/>
  <c r="D18" s="1"/>
  <c r="F174"/>
  <c r="F173" s="1"/>
  <c r="E46"/>
  <c r="E45" s="1"/>
  <c r="E41" s="1"/>
  <c r="E40" s="1"/>
  <c r="E82"/>
  <c r="E77" s="1"/>
  <c r="E76" s="1"/>
  <c r="E75" s="1"/>
  <c r="E186"/>
  <c r="E185" s="1"/>
  <c r="E184" s="1"/>
  <c r="E101"/>
  <c r="E100" s="1"/>
  <c r="F114"/>
  <c r="F113" s="1"/>
  <c r="F112" s="1"/>
  <c r="E113"/>
  <c r="E112" s="1"/>
  <c r="F183"/>
  <c r="F182" s="1"/>
  <c r="F181" s="1"/>
  <c r="D182"/>
  <c r="D181" s="1"/>
  <c r="D177" s="1"/>
  <c r="F180"/>
  <c r="F179" s="1"/>
  <c r="F178" s="1"/>
  <c r="F166"/>
  <c r="F165" s="1"/>
  <c r="F164" s="1"/>
  <c r="F160"/>
  <c r="F159" s="1"/>
  <c r="F158" s="1"/>
  <c r="F152"/>
  <c r="F151" s="1"/>
  <c r="F124"/>
  <c r="F123" s="1"/>
  <c r="F122"/>
  <c r="F121" s="1"/>
  <c r="F106"/>
  <c r="F105" s="1"/>
  <c r="F104"/>
  <c r="F103" s="1"/>
  <c r="F97"/>
  <c r="F96" s="1"/>
  <c r="F95" s="1"/>
  <c r="F94"/>
  <c r="F93" s="1"/>
  <c r="F92" s="1"/>
  <c r="F89"/>
  <c r="F88" s="1"/>
  <c r="F87" s="1"/>
  <c r="F81"/>
  <c r="F80" s="1"/>
  <c r="F23"/>
  <c r="F22" s="1"/>
  <c r="F21" s="1"/>
  <c r="F12"/>
  <c r="F11" s="1"/>
  <c r="D11"/>
  <c r="F258"/>
  <c r="F257" s="1"/>
  <c r="F256" s="1"/>
  <c r="F255" s="1"/>
  <c r="F265"/>
  <c r="F264" s="1"/>
  <c r="F254"/>
  <c r="F253" s="1"/>
  <c r="F252" s="1"/>
  <c r="F251" s="1"/>
  <c r="F14"/>
  <c r="F13" s="1"/>
  <c r="E27"/>
  <c r="E26" s="1"/>
  <c r="E25" s="1"/>
  <c r="E24" s="1"/>
  <c r="D27"/>
  <c r="D26" s="1"/>
  <c r="D25" s="1"/>
  <c r="D24" s="1"/>
  <c r="E30" l="1"/>
  <c r="E29" s="1"/>
  <c r="D37"/>
  <c r="F38"/>
  <c r="D34"/>
  <c r="F35"/>
  <c r="F177"/>
  <c r="F59"/>
  <c r="F60"/>
  <c r="D50"/>
  <c r="F51"/>
  <c r="D56"/>
  <c r="F57"/>
  <c r="E48"/>
  <c r="D239"/>
  <c r="F239" s="1"/>
  <c r="D64"/>
  <c r="D226"/>
  <c r="D233"/>
  <c r="F233" s="1"/>
  <c r="F234"/>
  <c r="D245"/>
  <c r="F245" s="1"/>
  <c r="F246"/>
  <c r="D248"/>
  <c r="F248" s="1"/>
  <c r="F249"/>
  <c r="E225"/>
  <c r="E224" s="1"/>
  <c r="F204"/>
  <c r="D203"/>
  <c r="D199" s="1"/>
  <c r="E189"/>
  <c r="E188" s="1"/>
  <c r="F154"/>
  <c r="E153"/>
  <c r="F153" s="1"/>
  <c r="F132"/>
  <c r="D131"/>
  <c r="E9"/>
  <c r="E8" s="1"/>
  <c r="E21" i="5"/>
  <c r="D26"/>
  <c r="F192" i="6"/>
  <c r="F197"/>
  <c r="F28"/>
  <c r="F27" s="1"/>
  <c r="F26" s="1"/>
  <c r="F25" s="1"/>
  <c r="F24" s="1"/>
  <c r="F107"/>
  <c r="D99"/>
  <c r="D98" s="1"/>
  <c r="E99"/>
  <c r="E98" s="1"/>
  <c r="D10"/>
  <c r="E115"/>
  <c r="E10" i="5"/>
  <c r="F172" i="6"/>
  <c r="F171" s="1"/>
  <c r="F100"/>
  <c r="E170"/>
  <c r="D170"/>
  <c r="F10"/>
  <c r="E74"/>
  <c r="F91"/>
  <c r="F90" s="1"/>
  <c r="F120"/>
  <c r="E12" i="5"/>
  <c r="D30" i="6" l="1"/>
  <c r="D29" s="1"/>
  <c r="F131"/>
  <c r="F37"/>
  <c r="F56"/>
  <c r="D49"/>
  <c r="F34"/>
  <c r="F30" s="1"/>
  <c r="D225"/>
  <c r="D224" s="1"/>
  <c r="F224" s="1"/>
  <c r="F64"/>
  <c r="F50"/>
  <c r="F226"/>
  <c r="F203"/>
  <c r="F199" s="1"/>
  <c r="D198"/>
  <c r="E7"/>
  <c r="D9"/>
  <c r="F9" s="1"/>
  <c r="F8" s="1"/>
  <c r="D196"/>
  <c r="D126"/>
  <c r="D125" s="1"/>
  <c r="D116" s="1"/>
  <c r="F116" s="1"/>
  <c r="F127"/>
  <c r="F126" s="1"/>
  <c r="F125" s="1"/>
  <c r="D262"/>
  <c r="D261" s="1"/>
  <c r="D260" s="1"/>
  <c r="D259" s="1"/>
  <c r="F263"/>
  <c r="F262" s="1"/>
  <c r="F261" s="1"/>
  <c r="F260" s="1"/>
  <c r="F259" s="1"/>
  <c r="D78"/>
  <c r="D77" s="1"/>
  <c r="D76" s="1"/>
  <c r="D75" s="1"/>
  <c r="D74" s="1"/>
  <c r="F79"/>
  <c r="F78" s="1"/>
  <c r="F77" s="1"/>
  <c r="F76" s="1"/>
  <c r="F75" s="1"/>
  <c r="F74" s="1"/>
  <c r="D19" i="5"/>
  <c r="D46" i="6"/>
  <c r="D45" s="1"/>
  <c r="F47"/>
  <c r="F46" s="1"/>
  <c r="F45" s="1"/>
  <c r="C37" i="5"/>
  <c r="D43" i="6"/>
  <c r="D42" s="1"/>
  <c r="F44"/>
  <c r="F43" s="1"/>
  <c r="F42" s="1"/>
  <c r="E23" i="5"/>
  <c r="D35"/>
  <c r="D220" i="6"/>
  <c r="F221"/>
  <c r="F220" s="1"/>
  <c r="D37" i="5"/>
  <c r="C16"/>
  <c r="D149" i="6"/>
  <c r="D148" s="1"/>
  <c r="F150"/>
  <c r="F149" s="1"/>
  <c r="F148" s="1"/>
  <c r="D191"/>
  <c r="F99"/>
  <c r="F98" s="1"/>
  <c r="F170"/>
  <c r="E11" i="5"/>
  <c r="D30"/>
  <c r="D218" i="6" l="1"/>
  <c r="D217" s="1"/>
  <c r="D219"/>
  <c r="F219"/>
  <c r="F218" s="1"/>
  <c r="F217" s="1"/>
  <c r="F198"/>
  <c r="F49"/>
  <c r="F29"/>
  <c r="F225"/>
  <c r="D48"/>
  <c r="F48" s="1"/>
  <c r="D195"/>
  <c r="F195" s="1"/>
  <c r="F196"/>
  <c r="D190"/>
  <c r="F191"/>
  <c r="D8"/>
  <c r="D16" i="5"/>
  <c r="D41" i="6"/>
  <c r="D40" s="1"/>
  <c r="F41"/>
  <c r="F40" s="1"/>
  <c r="D33" i="5"/>
  <c r="C35"/>
  <c r="E35" s="1"/>
  <c r="E36"/>
  <c r="D28"/>
  <c r="C19"/>
  <c r="E19" s="1"/>
  <c r="E20"/>
  <c r="E37"/>
  <c r="D147" i="6"/>
  <c r="D146" s="1"/>
  <c r="D9" i="5"/>
  <c r="D22"/>
  <c r="D14"/>
  <c r="E31"/>
  <c r="C26"/>
  <c r="E26" s="1"/>
  <c r="E27"/>
  <c r="E38"/>
  <c r="F147" i="6"/>
  <c r="F146" s="1"/>
  <c r="D18" i="4"/>
  <c r="D12" s="1"/>
  <c r="C18"/>
  <c r="C12" s="1"/>
  <c r="D8" i="5" l="1"/>
  <c r="D115" i="6"/>
  <c r="F115" s="1"/>
  <c r="F190"/>
  <c r="D189"/>
  <c r="E24" i="5"/>
  <c r="E25"/>
  <c r="E17"/>
  <c r="E16"/>
  <c r="C33"/>
  <c r="E33" s="1"/>
  <c r="E34"/>
  <c r="C14"/>
  <c r="E14" s="1"/>
  <c r="E15"/>
  <c r="E13"/>
  <c r="C9"/>
  <c r="E29"/>
  <c r="C28"/>
  <c r="E28" s="1"/>
  <c r="E26" i="2"/>
  <c r="E22"/>
  <c r="E21"/>
  <c r="E20"/>
  <c r="E19"/>
  <c r="E18"/>
  <c r="E17"/>
  <c r="E16"/>
  <c r="C15"/>
  <c r="F189" i="6" l="1"/>
  <c r="D188"/>
  <c r="C22" i="5"/>
  <c r="E22" s="1"/>
  <c r="E9"/>
  <c r="E25" i="2"/>
  <c r="E15"/>
  <c r="C13"/>
  <c r="F188" i="6" l="1"/>
  <c r="D7"/>
  <c r="F7" s="1"/>
  <c r="E32" i="5"/>
  <c r="C30"/>
  <c r="C8" s="1"/>
  <c r="E8" s="1"/>
  <c r="E13" i="2"/>
  <c r="E30" i="5" l="1"/>
</calcChain>
</file>

<file path=xl/sharedStrings.xml><?xml version="1.0" encoding="utf-8"?>
<sst xmlns="http://schemas.openxmlformats.org/spreadsheetml/2006/main" count="2282" uniqueCount="416">
  <si>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</si>
  <si>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</si>
  <si>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</si>
  <si>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</si>
  <si>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</si>
  <si>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</si>
  <si>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</si>
  <si>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</si>
  <si>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</si>
  <si>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</si>
  <si>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</si>
  <si>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</si>
  <si>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</si>
  <si>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</si>
  <si>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</si>
  <si>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</si>
  <si>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</si>
  <si>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000 1 14 00000 00 0000 000</t>
  </si>
  <si>
    <t>000 1 16 00000 00 0000 000</t>
  </si>
  <si>
    <t>000 2 00 00000 00 0000 000</t>
  </si>
  <si>
    <t>000 2 02 00000 00 0000 000</t>
  </si>
  <si>
    <t>Расходы бюджета - всего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</si>
  <si>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</si>
  <si>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</si>
  <si>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000 01 05 00 00 00 0000 000</t>
  </si>
  <si>
    <t>увеличение остатков средств, всего</t>
  </si>
  <si>
    <t>000 01 05 00 00 00 0000 500</t>
  </si>
  <si>
    <t>X</t>
  </si>
  <si>
    <t>уменьшение остатков средств, всего</t>
  </si>
  <si>
    <t>000 01 05 00 00 00 0000 600</t>
  </si>
  <si>
    <t>#R/D</t>
  </si>
  <si>
    <t>Приложение 1</t>
  </si>
  <si>
    <t>к постановлению администрации муниципального образования "Городское поселение "Город Ермолино"</t>
  </si>
  <si>
    <t>Исполнение доходов бюджета</t>
  </si>
  <si>
    <t>муниципального образования "Городское поселение "Город Ермолино"</t>
  </si>
  <si>
    <t>Исполнение источников внутреннего финансирования дефицита бюджета</t>
  </si>
  <si>
    <t>Налоговые и неналоговые доходы</t>
  </si>
  <si>
    <t>Налоги на прибыль, доходы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</si>
  <si>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</si>
  <si>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Налоги на товары (работы, услуги) реализуемые на территории Российской Федерации) </t>
  </si>
  <si>
    <t>Налоги на имущество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</si>
  <si>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</si>
  <si>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</si>
  <si>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</si>
  <si>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</si>
  <si>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</si>
  <si>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</si>
  <si>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</si>
  <si>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</si>
  <si>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</si>
  <si>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Основное мероприятие "Повышение качества управления муниципальными финансами"</t>
  </si>
  <si>
    <t>Основное мероприятие "Подготовка населения в области обеспечения безопасности жизнедеятельности"</t>
  </si>
  <si>
    <t>Основное мероприятие "Приведение сети автомобильных дорог в соответствие с нормативными требованиями"</t>
  </si>
  <si>
    <t>3</t>
  </si>
  <si>
    <t>Муниципальная программа "Совершенствование системы муниципального управления МО "Городское поселение "Г. Ермолино"</t>
  </si>
  <si>
    <t>Непрограммные мероприятия</t>
  </si>
  <si>
    <t>Основное мероприятие "Обеспечение комфортных условий проживания граждан"</t>
  </si>
  <si>
    <t>Основное мероприятие "Обеспечение рационального использования топливно-энергетических ресурсов"</t>
  </si>
  <si>
    <t>Основное мероприятие "Улучшение благоустройства города"</t>
  </si>
  <si>
    <t>Муниципальная программа "Развитие жилищной и коммунальной инфраструктуры"</t>
  </si>
  <si>
    <t>Муниципальная программа "Развитие культуры в городе Ермолино"</t>
  </si>
  <si>
    <t>Подпрограмма "Обеспечение деятельности МУК ДК "Полёт" муниципальной программы "Развитие культуры в городе Ермолино"</t>
  </si>
  <si>
    <t>Основное мероприятие "Создание условий для развития культуры"</t>
  </si>
  <si>
    <t>Подпрограмма "Обслуживание библиотек" муниципальной программы "Развитие культуры в городе Ермолино"</t>
  </si>
  <si>
    <t>Основное мероприятие "Создание условий для развития библиотечного обслуживания"</t>
  </si>
  <si>
    <t>Муниципальная программа "Доступная среда"</t>
  </si>
  <si>
    <t>Основное мероприятие" Обеспечение комфортных условий жизнедеятельности инвалидов и маломобильных категорий граждан"</t>
  </si>
  <si>
    <t>Основное мероприятие "Создание условий для информационного обеспечения населения"</t>
  </si>
  <si>
    <t>Муниципальная  программа "Совершенствование системы муниципального управления МО "Городское поселение "Г. Ермолино"</t>
  </si>
  <si>
    <t>Раздел, подраздел</t>
  </si>
  <si>
    <t>Наименование расходов</t>
  </si>
  <si>
    <t>АДМИНИСТРАЦИЯ МУНИЦИПАЛЬНОГО ОБРАЗОВАНИЯ "ГОРОДСКОЕ ПОСЕЛЕНИЕ "ГОРОД ЕРМОЛИНО"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</si>
  <si>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</si>
  <si>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</si>
  <si>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</si>
  <si>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</si>
  <si>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</si>
  <si>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</si>
  <si>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</si>
  <si>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</si>
  <si>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</si>
  <si>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</si>
  <si>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</si>
  <si>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</si>
  <si>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</si>
  <si>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</si>
  <si>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</si>
  <si>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</si>
  <si>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</si>
  <si>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</si>
  <si>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</si>
  <si>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</si>
  <si>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</si>
  <si>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</si>
  <si>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</si>
  <si>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</si>
  <si>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</si>
  <si>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</si>
  <si>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</si>
  <si>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</si>
  <si>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</si>
  <si>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</si>
  <si>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</si>
  <si>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</si>
  <si>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</si>
  <si>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</si>
  <si>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</si>
  <si>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</si>
  <si>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</si>
  <si>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</si>
  <si>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</si>
  <si>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</si>
  <si>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</si>
  <si>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</si>
  <si>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</si>
  <si>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</si>
  <si>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</si>
  <si>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</si>
  <si>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</si>
  <si>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</si>
  <si>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</si>
  <si>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</si>
  <si>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 xml:space="preserve">Периодическая печать и издательства 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</si>
  <si>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</si>
  <si>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</si>
  <si>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</si>
  <si>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</si>
  <si>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(в рублях)</t>
  </si>
  <si>
    <t>Наименование</t>
  </si>
  <si>
    <t>Целевая статья</t>
  </si>
  <si>
    <t>Группы и подгруппы видов расходов</t>
  </si>
  <si>
    <t>2</t>
  </si>
  <si>
    <t>6</t>
  </si>
  <si>
    <t>ВСЕГО РАСХОДОВ БЮДЖЕТА</t>
  </si>
  <si>
    <t>062</t>
  </si>
  <si>
    <t>ОБЩЕГОСУДАРСТВЕННЫЕ ВОПРОСЫ</t>
  </si>
  <si>
    <t>81 0 00 00000</t>
  </si>
  <si>
    <t>Депутаты представительного органа муниципального образования</t>
  </si>
  <si>
    <t>81 0 00 00420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</si>
  <si>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</si>
  <si>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</si>
  <si>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</si>
  <si>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</si>
  <si>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</si>
  <si>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68 0 00 00000</t>
  </si>
  <si>
    <t>68 0 01 00000</t>
  </si>
  <si>
    <t>Центральный аппарат</t>
  </si>
  <si>
    <t>68 0 01 00400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</si>
  <si>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</si>
  <si>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</si>
  <si>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</si>
  <si>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</si>
  <si>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</si>
  <si>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</si>
  <si>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</si>
  <si>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</si>
  <si>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главы администрации</t>
  </si>
  <si>
    <t>75 0 00 00000</t>
  </si>
  <si>
    <t>Глава местной администрации (исполнительно-распорядительного органа муниципального образования)</t>
  </si>
  <si>
    <t>75 0 00 00480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</si>
  <si>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</si>
  <si>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09 0 00 00000</t>
  </si>
  <si>
    <t>09 0 01 00000</t>
  </si>
  <si>
    <t>Резервный фонд местной администрации</t>
  </si>
  <si>
    <t>09 0 01 00600</t>
  </si>
  <si>
    <t>Резервные средства</t>
  </si>
  <si>
    <t>870</t>
  </si>
  <si>
    <t>Муниципальная программа "Кадровая политика в муниципальном образовании "Городское поселение "Город Ермолино""</t>
  </si>
  <si>
    <t>08 0 00 00000</t>
  </si>
  <si>
    <t>Основное мероприятие" Повышение  социальной защиты и привлекательности службы в органах местного самоуправления"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</si>
  <si>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</si>
  <si>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</si>
  <si>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</si>
  <si>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</si>
  <si>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</si>
  <si>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Закупка товаров, работ и услуг для государственных (муниципальных) нужд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</si>
  <si>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</si>
  <si>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</si>
  <si>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Основное мероприятие "Проведение мероприятий в честь Дня города Ермолино"</t>
  </si>
  <si>
    <t>27 0 01 00000</t>
  </si>
  <si>
    <t>Мероприятия по проведению Дня города Ермолино</t>
  </si>
  <si>
    <t>27 0 01 27010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</si>
  <si>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</si>
  <si>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</si>
  <si>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</si>
  <si>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</si>
  <si>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"Проведение мероприятий в честь Дня Победы в Великой Отечественной войне 1941-1945гг."</t>
  </si>
  <si>
    <t>27 0 02 00000</t>
  </si>
  <si>
    <t>Празднование  Дня Победы в Великой Отечественной войне 1941-1945гг.</t>
  </si>
  <si>
    <t>27 0 02 27020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</si>
  <si>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</si>
  <si>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</si>
  <si>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</si>
  <si>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</si>
  <si>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</si>
  <si>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</si>
  <si>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</si>
  <si>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38 0 01 00000</t>
  </si>
  <si>
    <t>Мероприятия по эффективному использованию муниципального имущества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</si>
  <si>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</si>
  <si>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</si>
  <si>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</si>
  <si>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</si>
  <si>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Поддержка и развитие малого и среднего предпринимательства</t>
  </si>
  <si>
    <t>44 0 01 44040</t>
  </si>
  <si>
    <t>Выполнение других обязательств государства</t>
  </si>
  <si>
    <t>68 0 01 00920</t>
  </si>
  <si>
    <t>НАЦИОНАЛЬНАЯ ОБОРОНА</t>
  </si>
  <si>
    <t>Непрограммные расходы Федеральных и областных органов исполнительной власти</t>
  </si>
  <si>
    <t>88 0 00 00000</t>
  </si>
  <si>
    <t>88 8 00 00000</t>
  </si>
  <si>
    <t>Осуществление первичного воинского учета на территориях, где отсутствуют военные комиссариаты</t>
  </si>
  <si>
    <t>88 8 00 51180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</si>
  <si>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</si>
  <si>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чрезвычайных ситуаций</t>
  </si>
  <si>
    <t>09 0 01 09020</t>
  </si>
  <si>
    <t>Расходы на обеспечение деятельности ЕДДС</t>
  </si>
  <si>
    <t>09 0 01 09050</t>
  </si>
  <si>
    <t>Расходы на обеспечение деятельности ДНД</t>
  </si>
  <si>
    <t>09 0 01 09060</t>
  </si>
  <si>
    <t>НАЦИОНАЛЬНАЯ ЭКОНОМИКА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</si>
  <si>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</si>
  <si>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24 0 00 00000</t>
  </si>
  <si>
    <t>24 0 01 00000</t>
  </si>
  <si>
    <t>Содержание сети автомобильных дорог</t>
  </si>
  <si>
    <t>24 0 01 24010</t>
  </si>
  <si>
    <t>Организация безопасности дорожного движения</t>
  </si>
  <si>
    <t>24 0 01 24040</t>
  </si>
  <si>
    <t>Содержание, ремонт и капитальный ремонт сети автомобильных дорог за счет средств дорожного фонда</t>
  </si>
  <si>
    <t>24 0 01 24050</t>
  </si>
  <si>
    <t>Реализация мероприятий в области земельных отношений и инвентаризации объектов</t>
  </si>
  <si>
    <t>ЖИЛИЩНО-КОММУНАЛЬНОЕ ХОЗЯЙСТВО</t>
  </si>
  <si>
    <t>05 0 00 00000</t>
  </si>
  <si>
    <t>05 0 01 00000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</si>
  <si>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</si>
  <si>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05 0 01 05020</t>
  </si>
  <si>
    <t>Компенсация части расходов граждан на оплату коммунальной услуги за тепловую энергию</t>
  </si>
  <si>
    <t>05 0 01 05100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</si>
  <si>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</si>
  <si>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</si>
  <si>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</si>
  <si>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30 0 00 00000</t>
  </si>
  <si>
    <t>30 0 01 00000</t>
  </si>
  <si>
    <t>Организация теплоснабжения</t>
  </si>
  <si>
    <t>30 0 01 90040</t>
  </si>
  <si>
    <t>Организация систем индивидуального поквартирного теплоснабжения</t>
  </si>
  <si>
    <t>30 0 01 90080</t>
  </si>
  <si>
    <t>Муниципальная программа "Благоустройство территории муниципального образования "Городское поселение "Город Ермолино"</t>
  </si>
  <si>
    <t>19 0 00 00000</t>
  </si>
  <si>
    <t>19 0 01 00000</t>
  </si>
  <si>
    <t>Уличное освещение</t>
  </si>
  <si>
    <t>19 0 01 19010</t>
  </si>
  <si>
    <t>Организация ритуальных услуг и содержание мест захоронения</t>
  </si>
  <si>
    <t>19 0 01 19030</t>
  </si>
  <si>
    <t>Организация сбора и вывоза бытовых отходов и мусора</t>
  </si>
  <si>
    <t>19 0 01 19050</t>
  </si>
  <si>
    <t>Прочие мероприятия по благоустройству</t>
  </si>
  <si>
    <t>19 0 01 19060</t>
  </si>
  <si>
    <t>Основное мероприятие "Проведение мероприятий в честь Дня Победы в Великой Отечественной войне 1941-1945 гг."</t>
  </si>
  <si>
    <t>ОБРАЗОВАНИЕ</t>
  </si>
  <si>
    <t>Муниципальная программа "Молодёжь"</t>
  </si>
  <si>
    <t>46 0 00 00000</t>
  </si>
  <si>
    <t>Основное мероприятие "Создание условий для адаптации молодёжи в современном обществе"</t>
  </si>
  <si>
    <t>46 0 01 00000</t>
  </si>
  <si>
    <t>Вовлечение молодежи в социальную политику</t>
  </si>
  <si>
    <t>46 0 01 46010</t>
  </si>
  <si>
    <t>КУЛЬТУРА И КИНЕМАТОГРАФИЯ</t>
  </si>
  <si>
    <t>Культура</t>
  </si>
  <si>
    <t>11 0 00 00000</t>
  </si>
  <si>
    <t>11 1 00 00000</t>
  </si>
  <si>
    <t>11 1 01 00000</t>
  </si>
  <si>
    <t>Расходы на обеспечение деятельности муниципальных учреждений</t>
  </si>
  <si>
    <t>11 1 01 00590</t>
  </si>
  <si>
    <t>Расходы на выплаты персоналу казенных учреждений</t>
  </si>
  <si>
    <t>110</t>
  </si>
  <si>
    <t>Мероприятия по развитию материально-технической базы</t>
  </si>
  <si>
    <t>11 1 01 11010</t>
  </si>
  <si>
    <t>Организация и проведение культурно - досуговых мероприятий</t>
  </si>
  <si>
    <t>11 1 01 11110</t>
  </si>
  <si>
    <t>11 2 00 00000</t>
  </si>
  <si>
    <t>11 2 01 00000</t>
  </si>
  <si>
    <t>11 2 01 00590</t>
  </si>
  <si>
    <t>11 2 01 11010</t>
  </si>
  <si>
    <t>СОЦИАЛЬНАЯ ПОЛИТИКА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</si>
  <si>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</si>
  <si>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03 0 00 00000</t>
  </si>
  <si>
    <t>Основное мероприятие "Улучшение качества жизни пожилых людей, инвалидов, малоимущих семей и иных категорий граждан"</t>
  </si>
  <si>
    <t>03 0 01 00000</t>
  </si>
  <si>
    <t>Осуществление мер социальной поддержки малообеспеченных граждан, пенсионеров и инвалидов</t>
  </si>
  <si>
    <t>03 0 01 03023</t>
  </si>
  <si>
    <t>Специальные расходы</t>
  </si>
  <si>
    <t>880</t>
  </si>
  <si>
    <t xml:space="preserve"> Проведение мероприятий для граждан пожилого возраста, инвалидов и других категорий граждан</t>
  </si>
  <si>
    <t>03 0 01 03033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</si>
  <si>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</si>
  <si>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03 0 01 79210</t>
  </si>
  <si>
    <t>Межбюджетные трансферты</t>
  </si>
  <si>
    <t>500</t>
  </si>
  <si>
    <t>Иные межбюджетные трансферты</t>
  </si>
  <si>
    <t>540</t>
  </si>
  <si>
    <t>Единовременная адресная помощь ветеранам ВОВ</t>
  </si>
  <si>
    <t>27 0 02 27030</t>
  </si>
  <si>
    <t>04 0 00 00000</t>
  </si>
  <si>
    <t>04 0 01 00000</t>
  </si>
  <si>
    <t>Мероприятия, способствующие улучшению жизнедеятельности инвалидов и лиц с ограниченными возможностями здоровья</t>
  </si>
  <si>
    <t>04 0 01 04020</t>
  </si>
  <si>
    <t>ФИЗИЧЕСКАЯ КУЛЬТУРА И СПОРТ</t>
  </si>
  <si>
    <t>Физическая культура</t>
  </si>
  <si>
    <t>Муниципальная программа "Развития физической культуры и спорта на территории МО "Городское поселение "Г. Ермолино"</t>
  </si>
  <si>
    <t>13 0 00 00000</t>
  </si>
  <si>
    <t>Основное мероприятие "Создание условий для благоприятной адаптации молодежи в современном обществе"</t>
  </si>
  <si>
    <t>13 0 01 00000</t>
  </si>
  <si>
    <t>13 0 01 00590</t>
  </si>
  <si>
    <t xml:space="preserve">Организация и проведение спортивно-массовых, физкультурных и спортивных мероприятий </t>
  </si>
  <si>
    <t>13 0 01 13010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</si>
  <si>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</si>
  <si>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</si>
  <si>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СРЕДСТВА МАССОВОЙ ИНФОРМАЦИИ</t>
  </si>
  <si>
    <t>Периодическая печать и издательства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</si>
  <si>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</si>
  <si>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23 0 00 00000</t>
  </si>
  <si>
    <t>23 0 01 00000</t>
  </si>
  <si>
    <t>ОБСЛУЖИВАНИЕ ГОСУДАРСТВЕННОГО И МУНИЦИПАЛЬНОГО ДОЛГА</t>
  </si>
  <si>
    <t>Процентные платежи по муниципальному долгу</t>
  </si>
  <si>
    <t>68 0 01 00650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</si>
  <si>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</si>
  <si>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</si>
  <si>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</si>
  <si>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</si>
  <si>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исполнено</t>
  </si>
  <si>
    <t>7</t>
  </si>
  <si>
    <t>8</t>
  </si>
  <si>
    <t>Стимулирование глав администраций</t>
  </si>
  <si>
    <t>72 8 00 00530</t>
  </si>
  <si>
    <t>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</si>
  <si>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</si>
  <si>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 xml:space="preserve"> 88 8 00 00530</t>
  </si>
  <si>
    <t>38 0 01 98030</t>
  </si>
  <si>
    <t>38 0 01 98050</t>
  </si>
  <si>
    <t>1006</t>
  </si>
  <si>
    <t xml:space="preserve">Ведомственная структура исполнения расходной части бюджета </t>
  </si>
  <si>
    <t>Другие вопросы в области социальной политики</t>
  </si>
  <si>
    <t>Празднование  Дня Победы в Великой Отечественной войне 1941-1945 гг.</t>
  </si>
  <si>
    <t>Исполнение расходов бюджета  муниципального  образования "Городское поселение "Город Ермолино" по разделам и подразделам классификации расходов бюджета</t>
  </si>
  <si>
    <t>Исполнение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</si>
  <si>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Обеспечение пожарной безопасности</t>
  </si>
  <si>
    <t>0310</t>
  </si>
  <si>
    <t>Основные мероприятия "Подготовка населения в области обеспечения безопасности жизнедеятельности"</t>
  </si>
  <si>
    <t>Реализация мероприятий по обеспечению пожарной безопасности на территории поселения</t>
  </si>
  <si>
    <t>09 0 01 09090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</si>
  <si>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</si>
  <si>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 муниципальных) органов</t>
  </si>
  <si>
    <t>003</t>
  </si>
  <si>
    <t>Ремонт и капитальный ремонт сети автомобильных дорог</t>
  </si>
  <si>
    <t>24 0 01 24020</t>
  </si>
  <si>
    <t>19 0 01 00720</t>
  </si>
  <si>
    <t>Развитие общественной инфраструктуры муниципальных образований, основанное на местных инициативах</t>
  </si>
  <si>
    <t>Муниципальная программа "Формирование современной городской среды"</t>
  </si>
  <si>
    <t>20 0 00 00000</t>
  </si>
  <si>
    <t>Основное мероприятие «Повышение уровня комфортности современной городской среды»</t>
  </si>
  <si>
    <t>1400</t>
  </si>
  <si>
    <t>1403</t>
  </si>
  <si>
    <t xml:space="preserve"> Прочие межбюджетные трансферты общего характера</t>
  </si>
  <si>
    <t>Реализация приоритетных проектов развития общественной инфраструктуры муниципальных образований</t>
  </si>
  <si>
    <t>68 0 01 00721</t>
  </si>
  <si>
    <t xml:space="preserve">  Межбюджетные трансферты общего характера бюджетам бюджетной системы Российской Федерации</t>
  </si>
  <si>
    <t>000 01 02 00 00 00 0000 700</t>
  </si>
  <si>
    <t>000 01 02 00 00 00 0000 800</t>
  </si>
  <si>
    <t>000 01 03 00 00 00 0000 800</t>
  </si>
  <si>
    <t>источники внутреннего финансирования бюджета</t>
  </si>
  <si>
    <t>изменение остатков средств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</si>
  <si>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</si>
  <si>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</si>
  <si>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</si>
  <si>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Код главного распоряди- теля бюджетных средств</t>
  </si>
  <si>
    <t xml:space="preserve">  Проведение мероприятий для граждан пожилого возраста, инвалидов и других категорий граждан</t>
  </si>
  <si>
    <t>Хозяйственная группа</t>
  </si>
  <si>
    <t>09 0 01 00940</t>
  </si>
  <si>
    <t xml:space="preserve">  Реализация мероприятий в области земельных отношений</t>
  </si>
  <si>
    <t>Развитие общественной инфраструктуры муниципальных 
образований, основанных на местных инициативах</t>
  </si>
  <si>
    <t>05 0 01 00720</t>
  </si>
  <si>
    <t>Развитие общественной инфраструктуры  муниципальных образований, основанных на местных инициативах</t>
  </si>
  <si>
    <t>20 0 F2 00000</t>
  </si>
  <si>
    <t>Реализация программ формирования современной городской среды</t>
  </si>
  <si>
    <t>20 0 F2 55550</t>
  </si>
  <si>
    <t>23 0 01 23010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</si>
  <si>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</si>
  <si>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</si>
  <si>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Утвержденные бюджетные ассигнования на 2019 год</t>
  </si>
  <si>
    <t>38 0 01 S6232</t>
  </si>
  <si>
    <t>19 0 01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</si>
  <si>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</si>
  <si>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320</t>
  </si>
  <si>
    <t xml:space="preserve">  Мероприятия по информированию населения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</si>
  <si>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</si>
  <si>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</si>
  <si>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</si>
  <si>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</si>
  <si>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000 1 17 00000 00 0000 000</t>
  </si>
  <si>
    <t>Прочие неналоговые поступления</t>
  </si>
  <si>
    <t>24 0 01 00721</t>
  </si>
  <si>
    <t xml:space="preserve"> Реализация приоритетных проектов развития общественной инфраструктуры муниципальных образований</t>
  </si>
  <si>
    <t xml:space="preserve"> </t>
  </si>
  <si>
    <r>
      <t xml:space="preserve">за </t>
    </r>
    <r>
      <rPr>
        <b/>
        <sz val="11"/>
        <color rgb="FF0000CC"/>
        <rFont val="Times New Roman"/>
        <family val="1"/>
        <charset val="204"/>
      </rPr>
      <t xml:space="preserve">январь -сентябрь </t>
    </r>
    <r>
      <rPr>
        <b/>
        <sz val="11"/>
        <rFont val="Times New Roman"/>
        <family val="1"/>
        <charset val="204"/>
      </rPr>
      <t>2019 года</t>
    </r>
  </si>
  <si>
    <t>от 11 октября  2019 года № 225</t>
  </si>
  <si>
    <r>
      <t xml:space="preserve">за </t>
    </r>
    <r>
      <rPr>
        <b/>
        <sz val="12"/>
        <color rgb="FF0000CC"/>
        <rFont val="Times New Roman"/>
        <family val="1"/>
        <charset val="204"/>
      </rPr>
      <t>январь - сентябрь</t>
    </r>
    <r>
      <rPr>
        <b/>
        <sz val="12"/>
        <rFont val="Times New Roman"/>
        <family val="1"/>
        <charset val="204"/>
      </rPr>
      <t xml:space="preserve"> 2019 года</t>
    </r>
  </si>
  <si>
    <t>000 2 04 00000 00 0000 000</t>
  </si>
  <si>
    <t>Безвозмездные поступления от негосударственных организаций</t>
  </si>
  <si>
    <t>830</t>
  </si>
  <si>
    <t>Исполнение судебных актов</t>
  </si>
  <si>
    <t>38 0 01 S7010</t>
  </si>
  <si>
    <t xml:space="preserve"> Выполнение кадастровых работ по устранению реестровых ошибок, выявленных при внесении в сведения Единого государственного реестра недвижимости описаний границ населенных пунктов и территориальных зон</t>
  </si>
  <si>
    <t>20 0 01 00000</t>
  </si>
  <si>
    <t>Федеральный проект: "Формирование комфортной городской среды"</t>
  </si>
  <si>
    <t>Благоустройство дворовых территорий многоквартирных домов и территорий соответствующего функционального назначения</t>
  </si>
  <si>
    <t>20 0 01 S5550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</si>
</sst>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;\-#,##0;#,##0"/>
  </numFmts>
  <fonts count="33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C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32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38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29" fillId="0" borderId="1"/>
    <xf numFmtId="166" fontId="30" fillId="0" borderId="50">
      <alignment wrapText="1"/>
    </xf>
  </cellStyleXfs>
  <cellXfs count="199">
    <xf numFmtId="0" fontId="0" fillId="0" borderId="0" xfId="0"/>
    <xf numFmtId="0" fontId="12" fillId="0" borderId="1" xfId="0" applyNumberFormat="1" applyFont="1" applyBorder="1" applyAlignment="1">
      <alignment horizontal="center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13" xfId="28" applyNumberFormat="1" applyFont="1" applyProtection="1">
      <protection locked="0"/>
    </xf>
    <xf numFmtId="0" fontId="14" fillId="0" borderId="7" xfId="29" applyNumberFormat="1" applyFont="1" applyProtection="1">
      <protection locked="0"/>
    </xf>
    <xf numFmtId="0" fontId="14" fillId="0" borderId="3" xfId="30" applyNumberFormat="1" applyFont="1" applyProtection="1">
      <alignment horizontal="center" vertical="center"/>
      <protection locked="0"/>
    </xf>
    <xf numFmtId="0" fontId="14" fillId="0" borderId="19" xfId="31" applyNumberFormat="1" applyFont="1" applyBorder="1" applyProtection="1">
      <alignment horizontal="center" vertical="center"/>
      <protection locked="0"/>
    </xf>
    <xf numFmtId="49" fontId="14" fillId="0" borderId="19" xfId="32" applyNumberFormat="1" applyFont="1" applyBorder="1" applyProtection="1">
      <alignment horizontal="center" vertical="center"/>
      <protection locked="0"/>
    </xf>
    <xf numFmtId="0" fontId="16" fillId="3" borderId="39" xfId="33" applyNumberFormat="1" applyFont="1" applyFill="1" applyBorder="1" applyProtection="1">
      <alignment horizontal="left" wrapText="1"/>
      <protection locked="0"/>
    </xf>
    <xf numFmtId="49" fontId="16" fillId="3" borderId="42" xfId="35" applyNumberFormat="1" applyFont="1" applyFill="1" applyBorder="1" applyProtection="1">
      <alignment horizontal="center"/>
      <protection locked="0"/>
    </xf>
    <xf numFmtId="4" fontId="16" fillId="3" borderId="43" xfId="36" applyNumberFormat="1" applyFont="1" applyFill="1" applyBorder="1" applyProtection="1">
      <alignment horizontal="right" shrinkToFit="1"/>
      <protection locked="0"/>
    </xf>
    <xf numFmtId="4" fontId="16" fillId="3" borderId="44" xfId="36" applyNumberFormat="1" applyFont="1" applyFill="1" applyBorder="1" applyProtection="1">
      <alignment horizontal="right" shrinkToFit="1"/>
      <protection locked="0"/>
    </xf>
    <xf numFmtId="0" fontId="14" fillId="0" borderId="1" xfId="29" applyNumberFormat="1" applyFont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/>
    <xf numFmtId="0" fontId="14" fillId="0" borderId="2" xfId="76" applyNumberFormat="1" applyFont="1" applyProtection="1">
      <alignment horizontal="left"/>
      <protection locked="0"/>
    </xf>
    <xf numFmtId="0" fontId="14" fillId="0" borderId="2" xfId="78" applyNumberFormat="1" applyFont="1" applyProtection="1">
      <alignment horizontal="center" shrinkToFit="1"/>
      <protection locked="0"/>
    </xf>
    <xf numFmtId="49" fontId="14" fillId="0" borderId="2" xfId="79" applyNumberFormat="1" applyFont="1" applyProtection="1">
      <alignment horizontal="center" vertical="center" shrinkToFit="1"/>
      <protection locked="0"/>
    </xf>
    <xf numFmtId="49" fontId="14" fillId="0" borderId="2" xfId="80" applyNumberFormat="1" applyFont="1" applyProtection="1">
      <alignment shrinkToFit="1"/>
      <protection locked="0"/>
    </xf>
    <xf numFmtId="49" fontId="14" fillId="0" borderId="2" xfId="81" applyNumberFormat="1" applyFont="1" applyProtection="1">
      <alignment horizontal="right"/>
      <protection locked="0"/>
    </xf>
    <xf numFmtId="0" fontId="14" fillId="0" borderId="2" xfId="109" applyNumberFormat="1" applyFont="1" applyProtection="1">
      <protection locked="0"/>
    </xf>
    <xf numFmtId="0" fontId="14" fillId="0" borderId="4" xfId="110" applyNumberFormat="1" applyFont="1" applyProtection="1">
      <protection locked="0"/>
    </xf>
    <xf numFmtId="0" fontId="14" fillId="0" borderId="40" xfId="37" applyNumberFormat="1" applyFont="1" applyFill="1" applyBorder="1" applyProtection="1">
      <alignment horizontal="left" wrapText="1"/>
      <protection locked="0"/>
    </xf>
    <xf numFmtId="49" fontId="14" fillId="0" borderId="45" xfId="39" applyNumberFormat="1" applyFont="1" applyFill="1" applyBorder="1" applyProtection="1">
      <alignment horizontal="center"/>
      <protection locked="0"/>
    </xf>
    <xf numFmtId="4" fontId="14" fillId="0" borderId="19" xfId="40" applyNumberFormat="1" applyFont="1" applyFill="1" applyBorder="1" applyProtection="1">
      <alignment horizontal="right" shrinkToFit="1"/>
      <protection locked="0"/>
    </xf>
    <xf numFmtId="4" fontId="14" fillId="0" borderId="46" xfId="40" applyNumberFormat="1" applyFont="1" applyFill="1" applyBorder="1" applyProtection="1">
      <alignment horizontal="right" shrinkToFit="1"/>
      <protection locked="0"/>
    </xf>
    <xf numFmtId="0" fontId="16" fillId="0" borderId="41" xfId="57" applyNumberFormat="1" applyFont="1" applyFill="1" applyBorder="1" applyProtection="1">
      <alignment horizontal="left" wrapText="1"/>
      <protection locked="0"/>
    </xf>
    <xf numFmtId="49" fontId="16" fillId="0" borderId="47" xfId="43" applyNumberFormat="1" applyFont="1" applyFill="1" applyBorder="1" applyProtection="1">
      <alignment horizontal="center"/>
      <protection locked="0"/>
    </xf>
    <xf numFmtId="4" fontId="16" fillId="0" borderId="22" xfId="44" applyNumberFormat="1" applyFont="1" applyFill="1" applyBorder="1" applyProtection="1">
      <alignment horizontal="right" shrinkToFit="1"/>
      <protection locked="0"/>
    </xf>
    <xf numFmtId="4" fontId="16" fillId="0" borderId="48" xfId="44" applyNumberFormat="1" applyFont="1" applyFill="1" applyBorder="1" applyProtection="1">
      <alignment horizontal="right" shrinkToFit="1"/>
      <protection locked="0"/>
    </xf>
    <xf numFmtId="0" fontId="14" fillId="0" borderId="41" xfId="57" applyNumberFormat="1" applyFont="1" applyFill="1" applyBorder="1" applyProtection="1">
      <alignment horizontal="left" wrapText="1"/>
      <protection locked="0"/>
    </xf>
    <xf numFmtId="49" fontId="14" fillId="0" borderId="47" xfId="43" applyNumberFormat="1" applyFont="1" applyFill="1" applyBorder="1" applyProtection="1">
      <alignment horizontal="center"/>
      <protection locked="0"/>
    </xf>
    <xf numFmtId="4" fontId="15" fillId="0" borderId="22" xfId="44" applyNumberFormat="1" applyFont="1" applyFill="1" applyBorder="1" applyProtection="1">
      <alignment horizontal="right" shrinkToFit="1"/>
      <protection locked="0"/>
    </xf>
    <xf numFmtId="4" fontId="14" fillId="0" borderId="48" xfId="44" applyNumberFormat="1" applyFont="1" applyFill="1" applyBorder="1" applyProtection="1">
      <alignment horizontal="right" shrinkToFit="1"/>
      <protection locked="0"/>
    </xf>
    <xf numFmtId="4" fontId="12" fillId="0" borderId="22" xfId="44" applyNumberFormat="1" applyFont="1" applyFill="1" applyBorder="1" applyProtection="1">
      <alignment horizontal="right" shrinkToFit="1"/>
      <protection locked="0"/>
    </xf>
    <xf numFmtId="0" fontId="20" fillId="0" borderId="1" xfId="0" applyFont="1" applyBorder="1"/>
    <xf numFmtId="49" fontId="20" fillId="0" borderId="1" xfId="0" applyNumberFormat="1" applyFont="1" applyBorder="1"/>
    <xf numFmtId="0" fontId="20" fillId="0" borderId="1" xfId="0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4" fontId="20" fillId="0" borderId="1" xfId="0" applyNumberFormat="1" applyFont="1" applyBorder="1" applyAlignment="1">
      <alignment horizontal="right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right" wrapText="1"/>
    </xf>
    <xf numFmtId="49" fontId="2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/>
    <xf numFmtId="0" fontId="22" fillId="4" borderId="1" xfId="0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vertical="top"/>
    </xf>
    <xf numFmtId="49" fontId="20" fillId="4" borderId="1" xfId="0" applyNumberFormat="1" applyFont="1" applyFill="1" applyBorder="1" applyAlignment="1">
      <alignment horizontal="right" vertical="top"/>
    </xf>
    <xf numFmtId="4" fontId="22" fillId="4" borderId="1" xfId="0" applyNumberFormat="1" applyFont="1" applyFill="1" applyBorder="1" applyAlignment="1">
      <alignment horizontal="right" vertical="top"/>
    </xf>
    <xf numFmtId="0" fontId="20" fillId="4" borderId="1" xfId="0" applyFont="1" applyFill="1" applyBorder="1"/>
    <xf numFmtId="49" fontId="22" fillId="4" borderId="1" xfId="0" applyNumberFormat="1" applyFont="1" applyFill="1" applyBorder="1" applyAlignment="1">
      <alignment horizontal="right" vertical="top"/>
    </xf>
    <xf numFmtId="49" fontId="20" fillId="4" borderId="1" xfId="0" applyNumberFormat="1" applyFont="1" applyFill="1" applyBorder="1" applyAlignment="1">
      <alignment horizontal="center" vertical="top"/>
    </xf>
    <xf numFmtId="4" fontId="20" fillId="4" borderId="1" xfId="0" applyNumberFormat="1" applyFont="1" applyFill="1" applyBorder="1" applyAlignment="1">
      <alignment horizontal="right" vertical="top"/>
    </xf>
    <xf numFmtId="4" fontId="21" fillId="4" borderId="1" xfId="0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/>
    <xf numFmtId="4" fontId="21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0" fontId="22" fillId="4" borderId="1" xfId="0" applyFont="1" applyFill="1" applyBorder="1"/>
    <xf numFmtId="0" fontId="22" fillId="0" borderId="1" xfId="0" applyFont="1" applyFill="1" applyBorder="1"/>
    <xf numFmtId="49" fontId="2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top"/>
    </xf>
    <xf numFmtId="49" fontId="27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right" vertical="top"/>
    </xf>
    <xf numFmtId="49" fontId="20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49" fontId="22" fillId="5" borderId="1" xfId="0" applyNumberFormat="1" applyFont="1" applyFill="1" applyBorder="1" applyAlignment="1">
      <alignment horizontal="center" wrapText="1"/>
    </xf>
    <xf numFmtId="49" fontId="20" fillId="5" borderId="1" xfId="0" applyNumberFormat="1" applyFont="1" applyFill="1" applyBorder="1" applyAlignment="1">
      <alignment horizontal="right" wrapText="1"/>
    </xf>
    <xf numFmtId="4" fontId="22" fillId="5" borderId="1" xfId="0" applyNumberFormat="1" applyFont="1" applyFill="1" applyBorder="1" applyAlignment="1">
      <alignment horizontal="right" vertical="top" wrapText="1"/>
    </xf>
    <xf numFmtId="0" fontId="29" fillId="0" borderId="1" xfId="136"/>
    <xf numFmtId="0" fontId="20" fillId="0" borderId="1" xfId="136" applyFont="1"/>
    <xf numFmtId="0" fontId="20" fillId="0" borderId="1" xfId="136" applyNumberFormat="1" applyFont="1" applyFill="1" applyBorder="1" applyAlignment="1" applyProtection="1">
      <alignment horizontal="left" vertical="top" wrapText="1"/>
    </xf>
    <xf numFmtId="4" fontId="20" fillId="0" borderId="1" xfId="136" applyNumberFormat="1" applyFont="1" applyAlignment="1">
      <alignment horizontal="right"/>
    </xf>
    <xf numFmtId="0" fontId="20" fillId="0" borderId="49" xfId="136" applyFont="1" applyBorder="1" applyAlignment="1">
      <alignment horizontal="center" vertical="center" wrapText="1"/>
    </xf>
    <xf numFmtId="0" fontId="20" fillId="0" borderId="49" xfId="136" applyFont="1" applyFill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top" wrapText="1"/>
    </xf>
    <xf numFmtId="49" fontId="20" fillId="0" borderId="1" xfId="136" applyNumberFormat="1" applyFont="1" applyBorder="1" applyAlignment="1">
      <alignment horizontal="right" wrapText="1"/>
    </xf>
    <xf numFmtId="4" fontId="22" fillId="0" borderId="1" xfId="136" applyNumberFormat="1" applyFont="1" applyBorder="1" applyAlignment="1">
      <alignment horizontal="right" vertical="top" wrapText="1"/>
    </xf>
    <xf numFmtId="49" fontId="20" fillId="4" borderId="1" xfId="136" applyNumberFormat="1" applyFont="1" applyFill="1" applyBorder="1" applyAlignment="1">
      <alignment horizontal="right" vertical="top"/>
    </xf>
    <xf numFmtId="4" fontId="22" fillId="4" borderId="1" xfId="136" applyNumberFormat="1" applyFont="1" applyFill="1" applyBorder="1" applyAlignment="1">
      <alignment horizontal="right" vertical="top"/>
    </xf>
    <xf numFmtId="4" fontId="20" fillId="4" borderId="1" xfId="136" applyNumberFormat="1" applyFont="1" applyFill="1" applyBorder="1" applyAlignment="1">
      <alignment horizontal="right" vertical="top"/>
    </xf>
    <xf numFmtId="4" fontId="21" fillId="4" borderId="1" xfId="136" applyNumberFormat="1" applyFont="1" applyFill="1" applyBorder="1" applyAlignment="1">
      <alignment horizontal="right" vertical="top"/>
    </xf>
    <xf numFmtId="49" fontId="20" fillId="0" borderId="1" xfId="136" applyNumberFormat="1" applyFont="1" applyBorder="1" applyAlignment="1">
      <alignment horizontal="right" vertical="top"/>
    </xf>
    <xf numFmtId="4" fontId="22" fillId="0" borderId="1" xfId="136" applyNumberFormat="1" applyFont="1" applyBorder="1" applyAlignment="1">
      <alignment horizontal="right" vertical="top"/>
    </xf>
    <xf numFmtId="4" fontId="20" fillId="0" borderId="1" xfId="136" applyNumberFormat="1" applyFont="1" applyBorder="1" applyAlignment="1">
      <alignment horizontal="right" vertical="top"/>
    </xf>
    <xf numFmtId="49" fontId="20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Fill="1" applyBorder="1" applyAlignment="1">
      <alignment horizontal="right" vertical="top"/>
    </xf>
    <xf numFmtId="4" fontId="22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Border="1" applyAlignment="1">
      <alignment horizontal="right" vertical="top"/>
    </xf>
    <xf numFmtId="49" fontId="22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 wrapText="1"/>
    </xf>
    <xf numFmtId="49" fontId="22" fillId="0" borderId="1" xfId="136" applyNumberFormat="1" applyFont="1" applyBorder="1" applyAlignment="1">
      <alignment horizontal="right" vertical="top"/>
    </xf>
    <xf numFmtId="49" fontId="20" fillId="4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/>
    </xf>
    <xf numFmtId="49" fontId="22" fillId="0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right" vertical="top"/>
    </xf>
    <xf numFmtId="49" fontId="27" fillId="0" borderId="1" xfId="136" applyNumberFormat="1" applyFont="1" applyFill="1" applyBorder="1" applyAlignment="1">
      <alignment horizontal="center"/>
    </xf>
    <xf numFmtId="49" fontId="25" fillId="0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15" fillId="0" borderId="19" xfId="0" applyNumberFormat="1" applyFont="1" applyFill="1" applyBorder="1" applyAlignment="1" applyProtection="1">
      <alignment horizontal="center" vertical="top" wrapText="1"/>
    </xf>
    <xf numFmtId="0" fontId="29" fillId="0" borderId="1" xfId="136" applyFont="1"/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Border="1" applyAlignment="1">
      <alignment horizontal="center"/>
    </xf>
    <xf numFmtId="0" fontId="31" fillId="0" borderId="2" xfId="26" applyNumberFormat="1" applyFo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49" fontId="24" fillId="0" borderId="49" xfId="48" applyNumberFormat="1" applyFont="1" applyBorder="1" applyProtection="1">
      <alignment horizontal="center" vertical="center" shrinkToFit="1"/>
      <protection locked="0"/>
    </xf>
    <xf numFmtId="0" fontId="20" fillId="0" borderId="1" xfId="0" applyFont="1" applyFill="1" applyBorder="1" applyAlignment="1">
      <alignment horizontal="center" vertical="center" wrapText="1"/>
    </xf>
    <xf numFmtId="4" fontId="31" fillId="0" borderId="1" xfId="36" applyNumberFormat="1" applyFont="1" applyFill="1" applyBorder="1" applyProtection="1">
      <alignment horizontal="right" shrinkToFit="1"/>
      <protection locked="0"/>
    </xf>
    <xf numFmtId="4" fontId="31" fillId="0" borderId="1" xfId="52" applyNumberFormat="1" applyFont="1" applyFill="1" applyBorder="1" applyProtection="1">
      <alignment horizontal="right" shrinkToFit="1"/>
      <protection locked="0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 indent="1"/>
    </xf>
    <xf numFmtId="0" fontId="20" fillId="0" borderId="1" xfId="0" applyFont="1" applyFill="1" applyBorder="1" applyAlignment="1">
      <alignment horizontal="left" vertical="top" wrapText="1" indent="2"/>
    </xf>
    <xf numFmtId="49" fontId="22" fillId="4" borderId="1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/>
    </xf>
    <xf numFmtId="0" fontId="24" fillId="0" borderId="1" xfId="0" applyNumberFormat="1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right"/>
    </xf>
    <xf numFmtId="4" fontId="22" fillId="6" borderId="1" xfId="0" applyNumberFormat="1" applyFont="1" applyFill="1" applyBorder="1" applyAlignment="1">
      <alignment horizontal="right" vertical="top"/>
    </xf>
    <xf numFmtId="0" fontId="22" fillId="6" borderId="1" xfId="0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center" vertical="top"/>
    </xf>
    <xf numFmtId="49" fontId="22" fillId="6" borderId="1" xfId="0" applyNumberFormat="1" applyFont="1" applyFill="1" applyBorder="1" applyAlignment="1">
      <alignment horizontal="right" vertical="top"/>
    </xf>
    <xf numFmtId="49" fontId="20" fillId="6" borderId="1" xfId="0" applyNumberFormat="1" applyFont="1" applyFill="1" applyBorder="1" applyAlignment="1">
      <alignment horizontal="center" vertical="top"/>
    </xf>
    <xf numFmtId="49" fontId="26" fillId="6" borderId="1" xfId="0" applyNumberFormat="1" applyFont="1" applyFill="1" applyBorder="1" applyAlignment="1">
      <alignment horizontal="right" vertical="top"/>
    </xf>
    <xf numFmtId="49" fontId="26" fillId="6" borderId="1" xfId="0" applyNumberFormat="1" applyFont="1" applyFill="1" applyBorder="1" applyAlignment="1">
      <alignment horizontal="center" vertical="top"/>
    </xf>
    <xf numFmtId="49" fontId="20" fillId="6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0" fontId="22" fillId="0" borderId="1" xfId="136" applyFont="1" applyFill="1" applyBorder="1" applyAlignment="1">
      <alignment horizontal="left" vertical="top"/>
    </xf>
    <xf numFmtId="0" fontId="23" fillId="0" borderId="1" xfId="136" applyFont="1" applyFill="1" applyBorder="1" applyAlignment="1">
      <alignment vertical="top" wrapText="1"/>
    </xf>
    <xf numFmtId="0" fontId="20" fillId="0" borderId="1" xfId="136" applyFont="1" applyFill="1" applyBorder="1" applyAlignment="1">
      <alignment vertical="top" wrapText="1"/>
    </xf>
    <xf numFmtId="0" fontId="22" fillId="4" borderId="1" xfId="136" applyFont="1" applyFill="1" applyBorder="1" applyAlignment="1">
      <alignment horizontal="left" vertical="top" wrapText="1"/>
    </xf>
    <xf numFmtId="0" fontId="24" fillId="0" borderId="1" xfId="136" applyNumberFormat="1" applyFont="1" applyFill="1" applyBorder="1" applyAlignment="1">
      <alignment vertical="top" wrapText="1"/>
    </xf>
    <xf numFmtId="0" fontId="22" fillId="0" borderId="1" xfId="136" applyFont="1" applyFill="1" applyBorder="1" applyAlignment="1">
      <alignment horizontal="left" vertical="top" wrapText="1"/>
    </xf>
    <xf numFmtId="0" fontId="14" fillId="0" borderId="1" xfId="97" applyNumberFormat="1" applyFont="1" applyBorder="1" applyProtection="1">
      <alignment horizontal="left"/>
      <protection locked="0"/>
    </xf>
    <xf numFmtId="0" fontId="14" fillId="0" borderId="1" xfId="98" applyNumberFormat="1" applyFont="1" applyBorder="1" applyProtection="1">
      <alignment horizontal="left"/>
      <protection locked="0"/>
    </xf>
    <xf numFmtId="0" fontId="14" fillId="0" borderId="1" xfId="99" applyNumberFormat="1" applyFont="1" applyBorder="1" applyProtection="1">
      <protection locked="0"/>
    </xf>
    <xf numFmtId="49" fontId="14" fillId="0" borderId="1" xfId="100" applyNumberFormat="1" applyFont="1" applyBorder="1" applyProtection="1">
      <protection locked="0"/>
    </xf>
    <xf numFmtId="0" fontId="14" fillId="0" borderId="1" xfId="64" applyNumberFormat="1" applyFont="1" applyBorder="1" applyAlignment="1" applyProtection="1">
      <alignment horizontal="left" vertical="top" wrapText="1"/>
      <protection locked="0"/>
    </xf>
    <xf numFmtId="49" fontId="14" fillId="0" borderId="1" xfId="83" applyNumberFormat="1" applyFont="1" applyBorder="1" applyAlignment="1" applyProtection="1">
      <alignment horizontal="center" vertical="top"/>
      <protection locked="0"/>
    </xf>
    <xf numFmtId="4" fontId="14" fillId="0" borderId="1" xfId="36" applyNumberFormat="1" applyFont="1" applyBorder="1" applyAlignment="1" applyProtection="1">
      <alignment horizontal="right" vertical="top" shrinkToFit="1"/>
      <protection locked="0"/>
    </xf>
    <xf numFmtId="165" fontId="14" fillId="0" borderId="1" xfId="88" applyNumberFormat="1" applyFont="1" applyBorder="1" applyAlignment="1" applyProtection="1">
      <alignment horizontal="right" vertical="top" shrinkToFit="1"/>
      <protection locked="0"/>
    </xf>
    <xf numFmtId="0" fontId="14" fillId="0" borderId="1" xfId="84" applyNumberFormat="1" applyFont="1" applyBorder="1" applyAlignment="1" applyProtection="1">
      <alignment horizontal="left" vertical="top" wrapText="1"/>
      <protection locked="0"/>
    </xf>
    <xf numFmtId="49" fontId="14" fillId="0" borderId="1" xfId="86" applyNumberFormat="1" applyFont="1" applyBorder="1" applyAlignment="1" applyProtection="1">
      <alignment horizontal="center" vertical="top"/>
      <protection locked="0"/>
    </xf>
    <xf numFmtId="165" fontId="14" fillId="0" borderId="1" xfId="87" applyNumberFormat="1" applyFont="1" applyBorder="1" applyAlignment="1" applyProtection="1">
      <alignment horizontal="right" vertical="top" shrinkToFit="1"/>
      <protection locked="0"/>
    </xf>
    <xf numFmtId="0" fontId="14" fillId="0" borderId="1" xfId="93" applyNumberFormat="1" applyFont="1" applyBorder="1" applyAlignment="1" applyProtection="1">
      <alignment vertical="top" wrapText="1"/>
      <protection locked="0"/>
    </xf>
    <xf numFmtId="165" fontId="19" fillId="0" borderId="1" xfId="87" applyNumberFormat="1" applyFont="1" applyBorder="1" applyAlignment="1" applyProtection="1">
      <alignment horizontal="right" vertical="top" shrinkToFit="1"/>
      <protection locked="0"/>
    </xf>
    <xf numFmtId="4" fontId="14" fillId="0" borderId="1" xfId="90" applyNumberFormat="1" applyFont="1" applyBorder="1" applyProtection="1">
      <alignment horizontal="right" shrinkToFit="1"/>
      <protection locked="0"/>
    </xf>
    <xf numFmtId="4" fontId="14" fillId="0" borderId="1" xfId="91" applyNumberFormat="1" applyFont="1" applyBorder="1" applyProtection="1">
      <alignment horizontal="right" shrinkToFit="1"/>
      <protection locked="0"/>
    </xf>
    <xf numFmtId="4" fontId="19" fillId="0" borderId="1" xfId="90" applyNumberFormat="1" applyFont="1" applyBorder="1" applyProtection="1">
      <alignment horizontal="right" shrinkToFit="1"/>
      <protection locked="0"/>
    </xf>
    <xf numFmtId="49" fontId="14" fillId="0" borderId="1" xfId="95" applyNumberFormat="1" applyFont="1" applyBorder="1" applyProtection="1">
      <alignment horizontal="center" shrinkToFit="1"/>
      <protection locked="0"/>
    </xf>
    <xf numFmtId="0" fontId="14" fillId="0" borderId="49" xfId="30" applyNumberFormat="1" applyFont="1" applyBorder="1" applyProtection="1">
      <alignment horizontal="center" vertical="center"/>
      <protection locked="0"/>
    </xf>
    <xf numFmtId="0" fontId="14" fillId="0" borderId="49" xfId="47" applyNumberFormat="1" applyFont="1" applyBorder="1" applyProtection="1">
      <alignment horizontal="center" vertical="center" shrinkToFit="1"/>
      <protection locked="0"/>
    </xf>
    <xf numFmtId="49" fontId="14" fillId="0" borderId="49" xfId="48" applyNumberFormat="1" applyFont="1" applyBorder="1" applyProtection="1">
      <alignment horizontal="center" vertical="center" shrinkToFit="1"/>
      <protection locked="0"/>
    </xf>
    <xf numFmtId="0" fontId="19" fillId="0" borderId="1" xfId="1" applyNumberFormat="1" applyFont="1" applyProtection="1">
      <protection locked="0"/>
    </xf>
    <xf numFmtId="0" fontId="14" fillId="0" borderId="1" xfId="1" applyNumberFormat="1" applyFont="1" applyAlignment="1" applyProtection="1">
      <alignment horizontal="left" wrapText="1"/>
      <protection locked="0"/>
    </xf>
    <xf numFmtId="0" fontId="17" fillId="0" borderId="1" xfId="0" applyNumberFormat="1" applyFont="1" applyBorder="1" applyAlignment="1">
      <alignment horizontal="center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1" xfId="136" applyFont="1" applyAlignment="1">
      <alignment horizontal="center" wrapText="1"/>
    </xf>
    <xf numFmtId="0" fontId="14" fillId="0" borderId="3" xfId="0" applyNumberFormat="1" applyFont="1" applyFill="1" applyBorder="1" applyAlignment="1" applyProtection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top" wrapText="1" indent="1"/>
    </xf>
    <xf numFmtId="0" fontId="24" fillId="0" borderId="1" xfId="0" applyNumberFormat="1" applyFont="1" applyFill="1" applyBorder="1" applyAlignment="1">
      <alignment wrapText="1"/>
    </xf>
  </cellXfs>
  <cellStyles count="138">
    <cellStyle name="br" xfId="113"/>
    <cellStyle name="col" xfId="112"/>
    <cellStyle name="st134" xfId="135"/>
    <cellStyle name="style0" xfId="114"/>
    <cellStyle name="td" xfId="115"/>
    <cellStyle name="tr" xfId="11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ЗГ1" xfId="137"/>
    <cellStyle name="Обычный" xfId="0" builtinId="0"/>
    <cellStyle name="Обычный 2" xfId="136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A16" sqref="A16"/>
    </sheetView>
  </sheetViews>
  <sheetFormatPr defaultColWidth="9.21875" defaultRowHeight="13.8"/>
  <cols>
    <col min="1" max="1" width="43.21875" style="3" customWidth="1"/>
    <col min="2" max="2" width="25.33203125" style="3" customWidth="1"/>
    <col min="3" max="3" width="13.88671875" style="3" customWidth="1"/>
    <col min="4" max="4" width="13.44140625" style="3" customWidth="1"/>
    <col min="5" max="5" width="13.5546875" style="3" customWidth="1"/>
    <col min="6" max="6" width="9.21875" style="3" hidden="1"/>
    <col min="7" max="16384" width="9.21875" style="3"/>
  </cols>
  <sheetData>
    <row r="1" spans="1:6" ht="12" customHeight="1">
      <c r="A1" s="2"/>
      <c r="B1" s="2"/>
      <c r="C1" s="2" t="s">
        <v>31</v>
      </c>
      <c r="D1" s="2"/>
      <c r="E1" s="2"/>
      <c r="F1" s="2"/>
    </row>
    <row r="2" spans="1:6" ht="41.25" customHeight="1">
      <c r="A2" s="2"/>
      <c r="B2" s="2"/>
      <c r="C2" s="185" t="s">
        <v>32</v>
      </c>
      <c r="D2" s="185"/>
      <c r="E2" s="185"/>
      <c r="F2" s="2"/>
    </row>
    <row r="3" spans="1:6">
      <c r="A3" s="2"/>
      <c r="B3" s="2"/>
      <c r="C3" s="184" t="s">
        <v>404</v>
      </c>
      <c r="D3" s="2"/>
      <c r="E3" s="2"/>
      <c r="F3" s="2"/>
    </row>
    <row r="4" spans="1:6" ht="12" customHeight="1">
      <c r="A4" s="2"/>
      <c r="B4" s="2"/>
      <c r="C4" s="2"/>
      <c r="D4" s="2"/>
      <c r="E4" s="2"/>
      <c r="F4" s="2"/>
    </row>
    <row r="5" spans="1:6" s="1" customFormat="1" ht="21.75" customHeight="1">
      <c r="A5" s="186" t="s">
        <v>33</v>
      </c>
      <c r="B5" s="186"/>
      <c r="C5" s="186"/>
      <c r="D5" s="186"/>
      <c r="E5" s="186"/>
    </row>
    <row r="6" spans="1:6" s="1" customFormat="1" ht="12" customHeight="1">
      <c r="A6" s="186" t="s">
        <v>34</v>
      </c>
      <c r="B6" s="186"/>
      <c r="C6" s="186"/>
      <c r="D6" s="186"/>
      <c r="E6" s="186"/>
    </row>
    <row r="7" spans="1:6" s="1" customFormat="1" ht="12" customHeight="1">
      <c r="A7" s="186" t="s">
        <v>405</v>
      </c>
      <c r="B7" s="186"/>
      <c r="C7" s="186"/>
      <c r="D7" s="186"/>
      <c r="E7" s="186"/>
    </row>
    <row r="8" spans="1:6" ht="12" customHeight="1">
      <c r="A8" s="2"/>
      <c r="B8" s="2"/>
      <c r="C8" s="2"/>
      <c r="D8" s="2"/>
      <c r="E8" s="2"/>
      <c r="F8" s="2"/>
    </row>
    <row r="9" spans="1:6" ht="13.05" customHeight="1">
      <c r="A9" s="187" t="s">
        <v>0</v>
      </c>
      <c r="B9" s="187" t="s">
        <v>1</v>
      </c>
      <c r="C9" s="188" t="s">
        <v>2</v>
      </c>
      <c r="D9" s="188" t="s">
        <v>3</v>
      </c>
      <c r="E9" s="187" t="s">
        <v>4</v>
      </c>
      <c r="F9" s="4"/>
    </row>
    <row r="10" spans="1:6" ht="12" customHeight="1">
      <c r="A10" s="187"/>
      <c r="B10" s="187"/>
      <c r="C10" s="188"/>
      <c r="D10" s="188"/>
      <c r="E10" s="187"/>
      <c r="F10" s="5"/>
    </row>
    <row r="11" spans="1:6" ht="14.25" customHeight="1">
      <c r="A11" s="187"/>
      <c r="B11" s="187"/>
      <c r="C11" s="188"/>
      <c r="D11" s="188"/>
      <c r="E11" s="187"/>
      <c r="F11" s="5"/>
    </row>
    <row r="12" spans="1:6" ht="14.25" customHeight="1" thickBot="1">
      <c r="A12" s="6">
        <v>1</v>
      </c>
      <c r="B12" s="7">
        <v>2</v>
      </c>
      <c r="C12" s="8" t="s">
        <v>53</v>
      </c>
      <c r="D12" s="8" t="s">
        <v>5</v>
      </c>
      <c r="E12" s="8" t="s">
        <v>6</v>
      </c>
      <c r="F12" s="5"/>
    </row>
    <row r="13" spans="1:6" ht="17.25" customHeight="1">
      <c r="A13" s="9" t="s">
        <v>7</v>
      </c>
      <c r="B13" s="10" t="s">
        <v>8</v>
      </c>
      <c r="C13" s="11">
        <f>C15+C25</f>
        <v>169034499.41</v>
      </c>
      <c r="D13" s="11">
        <f>D15+D25</f>
        <v>108917348.53</v>
      </c>
      <c r="E13" s="12">
        <f>C13-D13</f>
        <v>60117150.879999995</v>
      </c>
      <c r="F13" s="13"/>
    </row>
    <row r="14" spans="1:6" ht="15" customHeight="1">
      <c r="A14" s="23" t="s">
        <v>9</v>
      </c>
      <c r="B14" s="24"/>
      <c r="C14" s="25"/>
      <c r="D14" s="25"/>
      <c r="E14" s="26"/>
      <c r="F14" s="13"/>
    </row>
    <row r="15" spans="1:6" ht="15" customHeight="1">
      <c r="A15" s="27" t="s">
        <v>36</v>
      </c>
      <c r="B15" s="28" t="s">
        <v>10</v>
      </c>
      <c r="C15" s="29">
        <f>SUM(C16:C23)</f>
        <v>94919807.689999998</v>
      </c>
      <c r="D15" s="29">
        <f>SUM(D16:D24)</f>
        <v>66310588.810000002</v>
      </c>
      <c r="E15" s="30">
        <f>C15-D15</f>
        <v>28609218.879999995</v>
      </c>
      <c r="F15" s="13"/>
    </row>
    <row r="16" spans="1:6" ht="15" customHeight="1">
      <c r="A16" s="31" t="s">
        <v>37</v>
      </c>
      <c r="B16" s="32" t="s">
        <v>11</v>
      </c>
      <c r="C16" s="33">
        <v>52456500</v>
      </c>
      <c r="D16" s="33">
        <v>37645309.5</v>
      </c>
      <c r="E16" s="34">
        <f>C16-D16</f>
        <v>14811190.5</v>
      </c>
      <c r="F16" s="13"/>
    </row>
    <row r="17" spans="1:6" ht="27" customHeight="1">
      <c r="A17" s="31" t="s">
        <v>39</v>
      </c>
      <c r="B17" s="32" t="s">
        <v>12</v>
      </c>
      <c r="C17" s="33">
        <v>1132681</v>
      </c>
      <c r="D17" s="33">
        <v>974157.84</v>
      </c>
      <c r="E17" s="34">
        <f t="shared" ref="E17:E24" si="0">C17-D17</f>
        <v>158523.16000000003</v>
      </c>
      <c r="F17" s="13"/>
    </row>
    <row r="18" spans="1:6" ht="15" customHeight="1">
      <c r="A18" s="31" t="s">
        <v>47</v>
      </c>
      <c r="B18" s="32" t="s">
        <v>13</v>
      </c>
      <c r="C18" s="33">
        <v>9441665</v>
      </c>
      <c r="D18" s="33">
        <v>6979248.6299999999</v>
      </c>
      <c r="E18" s="34">
        <f t="shared" si="0"/>
        <v>2462416.37</v>
      </c>
      <c r="F18" s="13"/>
    </row>
    <row r="19" spans="1:6" ht="15" customHeight="1">
      <c r="A19" s="31" t="s">
        <v>40</v>
      </c>
      <c r="B19" s="32" t="s">
        <v>14</v>
      </c>
      <c r="C19" s="33">
        <v>28500880</v>
      </c>
      <c r="D19" s="33">
        <v>18272845.75</v>
      </c>
      <c r="E19" s="34">
        <f t="shared" si="0"/>
        <v>10228034.25</v>
      </c>
      <c r="F19" s="13"/>
    </row>
    <row r="20" spans="1:6" ht="41.4">
      <c r="A20" s="31" t="s">
        <v>41</v>
      </c>
      <c r="B20" s="32" t="s">
        <v>15</v>
      </c>
      <c r="C20" s="33">
        <v>2734400</v>
      </c>
      <c r="D20" s="33">
        <v>2013568.11</v>
      </c>
      <c r="E20" s="34">
        <f t="shared" si="0"/>
        <v>720831.8899999999</v>
      </c>
      <c r="F20" s="13"/>
    </row>
    <row r="21" spans="1:6" ht="27" customHeight="1">
      <c r="A21" s="31" t="s">
        <v>42</v>
      </c>
      <c r="B21" s="32" t="s">
        <v>16</v>
      </c>
      <c r="C21" s="33">
        <v>85581.69</v>
      </c>
      <c r="D21" s="33">
        <v>40056.21</v>
      </c>
      <c r="E21" s="34">
        <f t="shared" si="0"/>
        <v>45525.48</v>
      </c>
      <c r="F21" s="13"/>
    </row>
    <row r="22" spans="1:6" ht="27.6">
      <c r="A22" s="31" t="s">
        <v>43</v>
      </c>
      <c r="B22" s="32" t="s">
        <v>17</v>
      </c>
      <c r="C22" s="33">
        <v>483600</v>
      </c>
      <c r="D22" s="33">
        <v>291426.55</v>
      </c>
      <c r="E22" s="34">
        <f t="shared" si="0"/>
        <v>192173.45</v>
      </c>
      <c r="F22" s="13"/>
    </row>
    <row r="23" spans="1:6" ht="15" customHeight="1">
      <c r="A23" s="31" t="s">
        <v>44</v>
      </c>
      <c r="B23" s="32" t="s">
        <v>18</v>
      </c>
      <c r="C23" s="33">
        <v>84500</v>
      </c>
      <c r="D23" s="33">
        <v>80382.36</v>
      </c>
      <c r="E23" s="34">
        <f t="shared" si="0"/>
        <v>4117.6399999999994</v>
      </c>
      <c r="F23" s="13"/>
    </row>
    <row r="24" spans="1:6" ht="15" customHeight="1">
      <c r="A24" s="31" t="s">
        <v>399</v>
      </c>
      <c r="B24" s="32" t="s">
        <v>398</v>
      </c>
      <c r="C24" s="33">
        <v>0</v>
      </c>
      <c r="D24" s="33">
        <v>13593.86</v>
      </c>
      <c r="E24" s="34">
        <f t="shared" si="0"/>
        <v>-13593.86</v>
      </c>
      <c r="F24" s="13"/>
    </row>
    <row r="25" spans="1:6" ht="15" customHeight="1">
      <c r="A25" s="27" t="s">
        <v>45</v>
      </c>
      <c r="B25" s="28" t="s">
        <v>19</v>
      </c>
      <c r="C25" s="35">
        <f>SUM(C26:C28)</f>
        <v>74114691.719999999</v>
      </c>
      <c r="D25" s="35">
        <f>SUM(D26:D28)</f>
        <v>42606759.719999999</v>
      </c>
      <c r="E25" s="30">
        <f>C25-D25</f>
        <v>31507932</v>
      </c>
      <c r="F25" s="13"/>
    </row>
    <row r="26" spans="1:6" ht="27" customHeight="1">
      <c r="A26" s="31" t="s">
        <v>46</v>
      </c>
      <c r="B26" s="32" t="s">
        <v>20</v>
      </c>
      <c r="C26" s="33">
        <v>73958673.409999996</v>
      </c>
      <c r="D26" s="33">
        <v>42607341.409999996</v>
      </c>
      <c r="E26" s="34">
        <f t="shared" ref="E26:E27" si="1">C26-D26</f>
        <v>31351332</v>
      </c>
      <c r="F26" s="13"/>
    </row>
    <row r="27" spans="1:6" ht="27.6">
      <c r="A27" s="31" t="s">
        <v>407</v>
      </c>
      <c r="B27" s="32" t="s">
        <v>406</v>
      </c>
      <c r="C27" s="33">
        <v>156600</v>
      </c>
      <c r="D27" s="33">
        <v>0</v>
      </c>
      <c r="E27" s="34">
        <f t="shared" si="1"/>
        <v>156600</v>
      </c>
      <c r="F27" s="13"/>
    </row>
    <row r="28" spans="1:6" ht="41.4">
      <c r="A28" s="31" t="s">
        <v>397</v>
      </c>
      <c r="B28" s="32" t="s">
        <v>396</v>
      </c>
      <c r="C28" s="33">
        <v>-581.69000000000005</v>
      </c>
      <c r="D28" s="33">
        <v>-581.69000000000005</v>
      </c>
      <c r="E28" s="34">
        <f t="shared" ref="E28" si="2">C28-D28</f>
        <v>0</v>
      </c>
      <c r="F28" s="13"/>
    </row>
  </sheetData>
  <mergeCells count="9">
    <mergeCell ref="C2:E2"/>
    <mergeCell ref="A5:E5"/>
    <mergeCell ref="A7:E7"/>
    <mergeCell ref="A6:E6"/>
    <mergeCell ref="A9:A11"/>
    <mergeCell ref="B9:B11"/>
    <mergeCell ref="C9:C11"/>
    <mergeCell ref="D9:D11"/>
    <mergeCell ref="E9:E11"/>
  </mergeCells>
  <pageMargins left="0.78740157480314965" right="0.39370078740157483" top="0.39370078740157483" bottom="0.39370078740157483" header="0.51181102362204722" footer="0.51181102362204722"/>
  <pageSetup paperSize="9" scale="8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1"/>
  <sheetViews>
    <sheetView workbookViewId="0">
      <selection activeCell="A81" sqref="A81"/>
    </sheetView>
  </sheetViews>
  <sheetFormatPr defaultColWidth="9.21875" defaultRowHeight="13.2"/>
  <cols>
    <col min="1" max="1" width="43.109375" style="36" customWidth="1"/>
    <col min="2" max="2" width="7.77734375" style="36" customWidth="1"/>
    <col min="3" max="3" width="7" style="37" customWidth="1"/>
    <col min="4" max="4" width="12" style="37" customWidth="1"/>
    <col min="5" max="5" width="5.77734375" style="37" customWidth="1"/>
    <col min="6" max="6" width="13.21875" style="36" customWidth="1"/>
    <col min="7" max="7" width="12.77734375" style="36" customWidth="1"/>
    <col min="8" max="8" width="13.44140625" style="36" customWidth="1"/>
    <col min="9" max="256" width="9.21875" style="36"/>
    <col min="257" max="257" width="54.5546875" style="36" customWidth="1"/>
    <col min="258" max="258" width="11.77734375" style="36" customWidth="1"/>
    <col min="259" max="259" width="9.33203125" style="36" customWidth="1"/>
    <col min="260" max="260" width="12" style="36" customWidth="1"/>
    <col min="261" max="261" width="9.21875" style="36" customWidth="1"/>
    <col min="262" max="262" width="13.21875" style="36" customWidth="1"/>
    <col min="263" max="512" width="9.21875" style="36"/>
    <col min="513" max="513" width="54.5546875" style="36" customWidth="1"/>
    <col min="514" max="514" width="11.77734375" style="36" customWidth="1"/>
    <col min="515" max="515" width="9.33203125" style="36" customWidth="1"/>
    <col min="516" max="516" width="12" style="36" customWidth="1"/>
    <col min="517" max="517" width="9.21875" style="36" customWidth="1"/>
    <col min="518" max="518" width="13.21875" style="36" customWidth="1"/>
    <col min="519" max="768" width="9.21875" style="36"/>
    <col min="769" max="769" width="54.5546875" style="36" customWidth="1"/>
    <col min="770" max="770" width="11.77734375" style="36" customWidth="1"/>
    <col min="771" max="771" width="9.33203125" style="36" customWidth="1"/>
    <col min="772" max="772" width="12" style="36" customWidth="1"/>
    <col min="773" max="773" width="9.21875" style="36" customWidth="1"/>
    <col min="774" max="774" width="13.21875" style="36" customWidth="1"/>
    <col min="775" max="1024" width="9.21875" style="36"/>
    <col min="1025" max="1025" width="54.5546875" style="36" customWidth="1"/>
    <col min="1026" max="1026" width="11.77734375" style="36" customWidth="1"/>
    <col min="1027" max="1027" width="9.33203125" style="36" customWidth="1"/>
    <col min="1028" max="1028" width="12" style="36" customWidth="1"/>
    <col min="1029" max="1029" width="9.21875" style="36" customWidth="1"/>
    <col min="1030" max="1030" width="13.21875" style="36" customWidth="1"/>
    <col min="1031" max="1280" width="9.21875" style="36"/>
    <col min="1281" max="1281" width="54.5546875" style="36" customWidth="1"/>
    <col min="1282" max="1282" width="11.77734375" style="36" customWidth="1"/>
    <col min="1283" max="1283" width="9.33203125" style="36" customWidth="1"/>
    <col min="1284" max="1284" width="12" style="36" customWidth="1"/>
    <col min="1285" max="1285" width="9.21875" style="36" customWidth="1"/>
    <col min="1286" max="1286" width="13.21875" style="36" customWidth="1"/>
    <col min="1287" max="1536" width="9.21875" style="36"/>
    <col min="1537" max="1537" width="54.5546875" style="36" customWidth="1"/>
    <col min="1538" max="1538" width="11.77734375" style="36" customWidth="1"/>
    <col min="1539" max="1539" width="9.33203125" style="36" customWidth="1"/>
    <col min="1540" max="1540" width="12" style="36" customWidth="1"/>
    <col min="1541" max="1541" width="9.21875" style="36" customWidth="1"/>
    <col min="1542" max="1542" width="13.21875" style="36" customWidth="1"/>
    <col min="1543" max="1792" width="9.21875" style="36"/>
    <col min="1793" max="1793" width="54.5546875" style="36" customWidth="1"/>
    <col min="1794" max="1794" width="11.77734375" style="36" customWidth="1"/>
    <col min="1795" max="1795" width="9.33203125" style="36" customWidth="1"/>
    <col min="1796" max="1796" width="12" style="36" customWidth="1"/>
    <col min="1797" max="1797" width="9.21875" style="36" customWidth="1"/>
    <col min="1798" max="1798" width="13.21875" style="36" customWidth="1"/>
    <col min="1799" max="2048" width="9.21875" style="36"/>
    <col min="2049" max="2049" width="54.5546875" style="36" customWidth="1"/>
    <col min="2050" max="2050" width="11.77734375" style="36" customWidth="1"/>
    <col min="2051" max="2051" width="9.33203125" style="36" customWidth="1"/>
    <col min="2052" max="2052" width="12" style="36" customWidth="1"/>
    <col min="2053" max="2053" width="9.21875" style="36" customWidth="1"/>
    <col min="2054" max="2054" width="13.21875" style="36" customWidth="1"/>
    <col min="2055" max="2304" width="9.21875" style="36"/>
    <col min="2305" max="2305" width="54.5546875" style="36" customWidth="1"/>
    <col min="2306" max="2306" width="11.77734375" style="36" customWidth="1"/>
    <col min="2307" max="2307" width="9.33203125" style="36" customWidth="1"/>
    <col min="2308" max="2308" width="12" style="36" customWidth="1"/>
    <col min="2309" max="2309" width="9.21875" style="36" customWidth="1"/>
    <col min="2310" max="2310" width="13.21875" style="36" customWidth="1"/>
    <col min="2311" max="2560" width="9.21875" style="36"/>
    <col min="2561" max="2561" width="54.5546875" style="36" customWidth="1"/>
    <col min="2562" max="2562" width="11.77734375" style="36" customWidth="1"/>
    <col min="2563" max="2563" width="9.33203125" style="36" customWidth="1"/>
    <col min="2564" max="2564" width="12" style="36" customWidth="1"/>
    <col min="2565" max="2565" width="9.21875" style="36" customWidth="1"/>
    <col min="2566" max="2566" width="13.21875" style="36" customWidth="1"/>
    <col min="2567" max="2816" width="9.21875" style="36"/>
    <col min="2817" max="2817" width="54.5546875" style="36" customWidth="1"/>
    <col min="2818" max="2818" width="11.77734375" style="36" customWidth="1"/>
    <col min="2819" max="2819" width="9.33203125" style="36" customWidth="1"/>
    <col min="2820" max="2820" width="12" style="36" customWidth="1"/>
    <col min="2821" max="2821" width="9.21875" style="36" customWidth="1"/>
    <col min="2822" max="2822" width="13.21875" style="36" customWidth="1"/>
    <col min="2823" max="3072" width="9.21875" style="36"/>
    <col min="3073" max="3073" width="54.5546875" style="36" customWidth="1"/>
    <col min="3074" max="3074" width="11.77734375" style="36" customWidth="1"/>
    <col min="3075" max="3075" width="9.33203125" style="36" customWidth="1"/>
    <col min="3076" max="3076" width="12" style="36" customWidth="1"/>
    <col min="3077" max="3077" width="9.21875" style="36" customWidth="1"/>
    <col min="3078" max="3078" width="13.21875" style="36" customWidth="1"/>
    <col min="3079" max="3328" width="9.21875" style="36"/>
    <col min="3329" max="3329" width="54.5546875" style="36" customWidth="1"/>
    <col min="3330" max="3330" width="11.77734375" style="36" customWidth="1"/>
    <col min="3331" max="3331" width="9.33203125" style="36" customWidth="1"/>
    <col min="3332" max="3332" width="12" style="36" customWidth="1"/>
    <col min="3333" max="3333" width="9.21875" style="36" customWidth="1"/>
    <col min="3334" max="3334" width="13.21875" style="36" customWidth="1"/>
    <col min="3335" max="3584" width="9.21875" style="36"/>
    <col min="3585" max="3585" width="54.5546875" style="36" customWidth="1"/>
    <col min="3586" max="3586" width="11.77734375" style="36" customWidth="1"/>
    <col min="3587" max="3587" width="9.33203125" style="36" customWidth="1"/>
    <col min="3588" max="3588" width="12" style="36" customWidth="1"/>
    <col min="3589" max="3589" width="9.21875" style="36" customWidth="1"/>
    <col min="3590" max="3590" width="13.21875" style="36" customWidth="1"/>
    <col min="3591" max="3840" width="9.21875" style="36"/>
    <col min="3841" max="3841" width="54.5546875" style="36" customWidth="1"/>
    <col min="3842" max="3842" width="11.77734375" style="36" customWidth="1"/>
    <col min="3843" max="3843" width="9.33203125" style="36" customWidth="1"/>
    <col min="3844" max="3844" width="12" style="36" customWidth="1"/>
    <col min="3845" max="3845" width="9.21875" style="36" customWidth="1"/>
    <col min="3846" max="3846" width="13.21875" style="36" customWidth="1"/>
    <col min="3847" max="4096" width="9.21875" style="36"/>
    <col min="4097" max="4097" width="54.5546875" style="36" customWidth="1"/>
    <col min="4098" max="4098" width="11.77734375" style="36" customWidth="1"/>
    <col min="4099" max="4099" width="9.33203125" style="36" customWidth="1"/>
    <col min="4100" max="4100" width="12" style="36" customWidth="1"/>
    <col min="4101" max="4101" width="9.21875" style="36" customWidth="1"/>
    <col min="4102" max="4102" width="13.21875" style="36" customWidth="1"/>
    <col min="4103" max="4352" width="9.21875" style="36"/>
    <col min="4353" max="4353" width="54.5546875" style="36" customWidth="1"/>
    <col min="4354" max="4354" width="11.77734375" style="36" customWidth="1"/>
    <col min="4355" max="4355" width="9.33203125" style="36" customWidth="1"/>
    <col min="4356" max="4356" width="12" style="36" customWidth="1"/>
    <col min="4357" max="4357" width="9.21875" style="36" customWidth="1"/>
    <col min="4358" max="4358" width="13.21875" style="36" customWidth="1"/>
    <col min="4359" max="4608" width="9.21875" style="36"/>
    <col min="4609" max="4609" width="54.5546875" style="36" customWidth="1"/>
    <col min="4610" max="4610" width="11.77734375" style="36" customWidth="1"/>
    <col min="4611" max="4611" width="9.33203125" style="36" customWidth="1"/>
    <col min="4612" max="4612" width="12" style="36" customWidth="1"/>
    <col min="4613" max="4613" width="9.21875" style="36" customWidth="1"/>
    <col min="4614" max="4614" width="13.21875" style="36" customWidth="1"/>
    <col min="4615" max="4864" width="9.21875" style="36"/>
    <col min="4865" max="4865" width="54.5546875" style="36" customWidth="1"/>
    <col min="4866" max="4866" width="11.77734375" style="36" customWidth="1"/>
    <col min="4867" max="4867" width="9.33203125" style="36" customWidth="1"/>
    <col min="4868" max="4868" width="12" style="36" customWidth="1"/>
    <col min="4869" max="4869" width="9.21875" style="36" customWidth="1"/>
    <col min="4870" max="4870" width="13.21875" style="36" customWidth="1"/>
    <col min="4871" max="5120" width="9.21875" style="36"/>
    <col min="5121" max="5121" width="54.5546875" style="36" customWidth="1"/>
    <col min="5122" max="5122" width="11.77734375" style="36" customWidth="1"/>
    <col min="5123" max="5123" width="9.33203125" style="36" customWidth="1"/>
    <col min="5124" max="5124" width="12" style="36" customWidth="1"/>
    <col min="5125" max="5125" width="9.21875" style="36" customWidth="1"/>
    <col min="5126" max="5126" width="13.21875" style="36" customWidth="1"/>
    <col min="5127" max="5376" width="9.21875" style="36"/>
    <col min="5377" max="5377" width="54.5546875" style="36" customWidth="1"/>
    <col min="5378" max="5378" width="11.77734375" style="36" customWidth="1"/>
    <col min="5379" max="5379" width="9.33203125" style="36" customWidth="1"/>
    <col min="5380" max="5380" width="12" style="36" customWidth="1"/>
    <col min="5381" max="5381" width="9.21875" style="36" customWidth="1"/>
    <col min="5382" max="5382" width="13.21875" style="36" customWidth="1"/>
    <col min="5383" max="5632" width="9.21875" style="36"/>
    <col min="5633" max="5633" width="54.5546875" style="36" customWidth="1"/>
    <col min="5634" max="5634" width="11.77734375" style="36" customWidth="1"/>
    <col min="5635" max="5635" width="9.33203125" style="36" customWidth="1"/>
    <col min="5636" max="5636" width="12" style="36" customWidth="1"/>
    <col min="5637" max="5637" width="9.21875" style="36" customWidth="1"/>
    <col min="5638" max="5638" width="13.21875" style="36" customWidth="1"/>
    <col min="5639" max="5888" width="9.21875" style="36"/>
    <col min="5889" max="5889" width="54.5546875" style="36" customWidth="1"/>
    <col min="5890" max="5890" width="11.77734375" style="36" customWidth="1"/>
    <col min="5891" max="5891" width="9.33203125" style="36" customWidth="1"/>
    <col min="5892" max="5892" width="12" style="36" customWidth="1"/>
    <col min="5893" max="5893" width="9.21875" style="36" customWidth="1"/>
    <col min="5894" max="5894" width="13.21875" style="36" customWidth="1"/>
    <col min="5895" max="6144" width="9.21875" style="36"/>
    <col min="6145" max="6145" width="54.5546875" style="36" customWidth="1"/>
    <col min="6146" max="6146" width="11.77734375" style="36" customWidth="1"/>
    <col min="6147" max="6147" width="9.33203125" style="36" customWidth="1"/>
    <col min="6148" max="6148" width="12" style="36" customWidth="1"/>
    <col min="6149" max="6149" width="9.21875" style="36" customWidth="1"/>
    <col min="6150" max="6150" width="13.21875" style="36" customWidth="1"/>
    <col min="6151" max="6400" width="9.21875" style="36"/>
    <col min="6401" max="6401" width="54.5546875" style="36" customWidth="1"/>
    <col min="6402" max="6402" width="11.77734375" style="36" customWidth="1"/>
    <col min="6403" max="6403" width="9.33203125" style="36" customWidth="1"/>
    <col min="6404" max="6404" width="12" style="36" customWidth="1"/>
    <col min="6405" max="6405" width="9.21875" style="36" customWidth="1"/>
    <col min="6406" max="6406" width="13.21875" style="36" customWidth="1"/>
    <col min="6407" max="6656" width="9.21875" style="36"/>
    <col min="6657" max="6657" width="54.5546875" style="36" customWidth="1"/>
    <col min="6658" max="6658" width="11.77734375" style="36" customWidth="1"/>
    <col min="6659" max="6659" width="9.33203125" style="36" customWidth="1"/>
    <col min="6660" max="6660" width="12" style="36" customWidth="1"/>
    <col min="6661" max="6661" width="9.21875" style="36" customWidth="1"/>
    <col min="6662" max="6662" width="13.21875" style="36" customWidth="1"/>
    <col min="6663" max="6912" width="9.21875" style="36"/>
    <col min="6913" max="6913" width="54.5546875" style="36" customWidth="1"/>
    <col min="6914" max="6914" width="11.77734375" style="36" customWidth="1"/>
    <col min="6915" max="6915" width="9.33203125" style="36" customWidth="1"/>
    <col min="6916" max="6916" width="12" style="36" customWidth="1"/>
    <col min="6917" max="6917" width="9.21875" style="36" customWidth="1"/>
    <col min="6918" max="6918" width="13.21875" style="36" customWidth="1"/>
    <col min="6919" max="7168" width="9.21875" style="36"/>
    <col min="7169" max="7169" width="54.5546875" style="36" customWidth="1"/>
    <col min="7170" max="7170" width="11.77734375" style="36" customWidth="1"/>
    <col min="7171" max="7171" width="9.33203125" style="36" customWidth="1"/>
    <col min="7172" max="7172" width="12" style="36" customWidth="1"/>
    <col min="7173" max="7173" width="9.21875" style="36" customWidth="1"/>
    <col min="7174" max="7174" width="13.21875" style="36" customWidth="1"/>
    <col min="7175" max="7424" width="9.21875" style="36"/>
    <col min="7425" max="7425" width="54.5546875" style="36" customWidth="1"/>
    <col min="7426" max="7426" width="11.77734375" style="36" customWidth="1"/>
    <col min="7427" max="7427" width="9.33203125" style="36" customWidth="1"/>
    <col min="7428" max="7428" width="12" style="36" customWidth="1"/>
    <col min="7429" max="7429" width="9.21875" style="36" customWidth="1"/>
    <col min="7430" max="7430" width="13.21875" style="36" customWidth="1"/>
    <col min="7431" max="7680" width="9.21875" style="36"/>
    <col min="7681" max="7681" width="54.5546875" style="36" customWidth="1"/>
    <col min="7682" max="7682" width="11.77734375" style="36" customWidth="1"/>
    <col min="7683" max="7683" width="9.33203125" style="36" customWidth="1"/>
    <col min="7684" max="7684" width="12" style="36" customWidth="1"/>
    <col min="7685" max="7685" width="9.21875" style="36" customWidth="1"/>
    <col min="7686" max="7686" width="13.21875" style="36" customWidth="1"/>
    <col min="7687" max="7936" width="9.21875" style="36"/>
    <col min="7937" max="7937" width="54.5546875" style="36" customWidth="1"/>
    <col min="7938" max="7938" width="11.77734375" style="36" customWidth="1"/>
    <col min="7939" max="7939" width="9.33203125" style="36" customWidth="1"/>
    <col min="7940" max="7940" width="12" style="36" customWidth="1"/>
    <col min="7941" max="7941" width="9.21875" style="36" customWidth="1"/>
    <col min="7942" max="7942" width="13.21875" style="36" customWidth="1"/>
    <col min="7943" max="8192" width="9.21875" style="36"/>
    <col min="8193" max="8193" width="54.5546875" style="36" customWidth="1"/>
    <col min="8194" max="8194" width="11.77734375" style="36" customWidth="1"/>
    <col min="8195" max="8195" width="9.33203125" style="36" customWidth="1"/>
    <col min="8196" max="8196" width="12" style="36" customWidth="1"/>
    <col min="8197" max="8197" width="9.21875" style="36" customWidth="1"/>
    <col min="8198" max="8198" width="13.21875" style="36" customWidth="1"/>
    <col min="8199" max="8448" width="9.21875" style="36"/>
    <col min="8449" max="8449" width="54.5546875" style="36" customWidth="1"/>
    <col min="8450" max="8450" width="11.77734375" style="36" customWidth="1"/>
    <col min="8451" max="8451" width="9.33203125" style="36" customWidth="1"/>
    <col min="8452" max="8452" width="12" style="36" customWidth="1"/>
    <col min="8453" max="8453" width="9.21875" style="36" customWidth="1"/>
    <col min="8454" max="8454" width="13.21875" style="36" customWidth="1"/>
    <col min="8455" max="8704" width="9.21875" style="36"/>
    <col min="8705" max="8705" width="54.5546875" style="36" customWidth="1"/>
    <col min="8706" max="8706" width="11.77734375" style="36" customWidth="1"/>
    <col min="8707" max="8707" width="9.33203125" style="36" customWidth="1"/>
    <col min="8708" max="8708" width="12" style="36" customWidth="1"/>
    <col min="8709" max="8709" width="9.21875" style="36" customWidth="1"/>
    <col min="8710" max="8710" width="13.21875" style="36" customWidth="1"/>
    <col min="8711" max="8960" width="9.21875" style="36"/>
    <col min="8961" max="8961" width="54.5546875" style="36" customWidth="1"/>
    <col min="8962" max="8962" width="11.77734375" style="36" customWidth="1"/>
    <col min="8963" max="8963" width="9.33203125" style="36" customWidth="1"/>
    <col min="8964" max="8964" width="12" style="36" customWidth="1"/>
    <col min="8965" max="8965" width="9.21875" style="36" customWidth="1"/>
    <col min="8966" max="8966" width="13.21875" style="36" customWidth="1"/>
    <col min="8967" max="9216" width="9.21875" style="36"/>
    <col min="9217" max="9217" width="54.5546875" style="36" customWidth="1"/>
    <col min="9218" max="9218" width="11.77734375" style="36" customWidth="1"/>
    <col min="9219" max="9219" width="9.33203125" style="36" customWidth="1"/>
    <col min="9220" max="9220" width="12" style="36" customWidth="1"/>
    <col min="9221" max="9221" width="9.21875" style="36" customWidth="1"/>
    <col min="9222" max="9222" width="13.21875" style="36" customWidth="1"/>
    <col min="9223" max="9472" width="9.21875" style="36"/>
    <col min="9473" max="9473" width="54.5546875" style="36" customWidth="1"/>
    <col min="9474" max="9474" width="11.77734375" style="36" customWidth="1"/>
    <col min="9475" max="9475" width="9.33203125" style="36" customWidth="1"/>
    <col min="9476" max="9476" width="12" style="36" customWidth="1"/>
    <col min="9477" max="9477" width="9.21875" style="36" customWidth="1"/>
    <col min="9478" max="9478" width="13.21875" style="36" customWidth="1"/>
    <col min="9479" max="9728" width="9.21875" style="36"/>
    <col min="9729" max="9729" width="54.5546875" style="36" customWidth="1"/>
    <col min="9730" max="9730" width="11.77734375" style="36" customWidth="1"/>
    <col min="9731" max="9731" width="9.33203125" style="36" customWidth="1"/>
    <col min="9732" max="9732" width="12" style="36" customWidth="1"/>
    <col min="9733" max="9733" width="9.21875" style="36" customWidth="1"/>
    <col min="9734" max="9734" width="13.21875" style="36" customWidth="1"/>
    <col min="9735" max="9984" width="9.21875" style="36"/>
    <col min="9985" max="9985" width="54.5546875" style="36" customWidth="1"/>
    <col min="9986" max="9986" width="11.77734375" style="36" customWidth="1"/>
    <col min="9987" max="9987" width="9.33203125" style="36" customWidth="1"/>
    <col min="9988" max="9988" width="12" style="36" customWidth="1"/>
    <col min="9989" max="9989" width="9.21875" style="36" customWidth="1"/>
    <col min="9990" max="9990" width="13.21875" style="36" customWidth="1"/>
    <col min="9991" max="10240" width="9.21875" style="36"/>
    <col min="10241" max="10241" width="54.5546875" style="36" customWidth="1"/>
    <col min="10242" max="10242" width="11.77734375" style="36" customWidth="1"/>
    <col min="10243" max="10243" width="9.33203125" style="36" customWidth="1"/>
    <col min="10244" max="10244" width="12" style="36" customWidth="1"/>
    <col min="10245" max="10245" width="9.21875" style="36" customWidth="1"/>
    <col min="10246" max="10246" width="13.21875" style="36" customWidth="1"/>
    <col min="10247" max="10496" width="9.21875" style="36"/>
    <col min="10497" max="10497" width="54.5546875" style="36" customWidth="1"/>
    <col min="10498" max="10498" width="11.77734375" style="36" customWidth="1"/>
    <col min="10499" max="10499" width="9.33203125" style="36" customWidth="1"/>
    <col min="10500" max="10500" width="12" style="36" customWidth="1"/>
    <col min="10501" max="10501" width="9.21875" style="36" customWidth="1"/>
    <col min="10502" max="10502" width="13.21875" style="36" customWidth="1"/>
    <col min="10503" max="10752" width="9.21875" style="36"/>
    <col min="10753" max="10753" width="54.5546875" style="36" customWidth="1"/>
    <col min="10754" max="10754" width="11.77734375" style="36" customWidth="1"/>
    <col min="10755" max="10755" width="9.33203125" style="36" customWidth="1"/>
    <col min="10756" max="10756" width="12" style="36" customWidth="1"/>
    <col min="10757" max="10757" width="9.21875" style="36" customWidth="1"/>
    <col min="10758" max="10758" width="13.21875" style="36" customWidth="1"/>
    <col min="10759" max="11008" width="9.21875" style="36"/>
    <col min="11009" max="11009" width="54.5546875" style="36" customWidth="1"/>
    <col min="11010" max="11010" width="11.77734375" style="36" customWidth="1"/>
    <col min="11011" max="11011" width="9.33203125" style="36" customWidth="1"/>
    <col min="11012" max="11012" width="12" style="36" customWidth="1"/>
    <col min="11013" max="11013" width="9.21875" style="36" customWidth="1"/>
    <col min="11014" max="11014" width="13.21875" style="36" customWidth="1"/>
    <col min="11015" max="11264" width="9.21875" style="36"/>
    <col min="11265" max="11265" width="54.5546875" style="36" customWidth="1"/>
    <col min="11266" max="11266" width="11.77734375" style="36" customWidth="1"/>
    <col min="11267" max="11267" width="9.33203125" style="36" customWidth="1"/>
    <col min="11268" max="11268" width="12" style="36" customWidth="1"/>
    <col min="11269" max="11269" width="9.21875" style="36" customWidth="1"/>
    <col min="11270" max="11270" width="13.21875" style="36" customWidth="1"/>
    <col min="11271" max="11520" width="9.21875" style="36"/>
    <col min="11521" max="11521" width="54.5546875" style="36" customWidth="1"/>
    <col min="11522" max="11522" width="11.77734375" style="36" customWidth="1"/>
    <col min="11523" max="11523" width="9.33203125" style="36" customWidth="1"/>
    <col min="11524" max="11524" width="12" style="36" customWidth="1"/>
    <col min="11525" max="11525" width="9.21875" style="36" customWidth="1"/>
    <col min="11526" max="11526" width="13.21875" style="36" customWidth="1"/>
    <col min="11527" max="11776" width="9.21875" style="36"/>
    <col min="11777" max="11777" width="54.5546875" style="36" customWidth="1"/>
    <col min="11778" max="11778" width="11.77734375" style="36" customWidth="1"/>
    <col min="11779" max="11779" width="9.33203125" style="36" customWidth="1"/>
    <col min="11780" max="11780" width="12" style="36" customWidth="1"/>
    <col min="11781" max="11781" width="9.21875" style="36" customWidth="1"/>
    <col min="11782" max="11782" width="13.21875" style="36" customWidth="1"/>
    <col min="11783" max="12032" width="9.21875" style="36"/>
    <col min="12033" max="12033" width="54.5546875" style="36" customWidth="1"/>
    <col min="12034" max="12034" width="11.77734375" style="36" customWidth="1"/>
    <col min="12035" max="12035" width="9.33203125" style="36" customWidth="1"/>
    <col min="12036" max="12036" width="12" style="36" customWidth="1"/>
    <col min="12037" max="12037" width="9.21875" style="36" customWidth="1"/>
    <col min="12038" max="12038" width="13.21875" style="36" customWidth="1"/>
    <col min="12039" max="12288" width="9.21875" style="36"/>
    <col min="12289" max="12289" width="54.5546875" style="36" customWidth="1"/>
    <col min="12290" max="12290" width="11.77734375" style="36" customWidth="1"/>
    <col min="12291" max="12291" width="9.33203125" style="36" customWidth="1"/>
    <col min="12292" max="12292" width="12" style="36" customWidth="1"/>
    <col min="12293" max="12293" width="9.21875" style="36" customWidth="1"/>
    <col min="12294" max="12294" width="13.21875" style="36" customWidth="1"/>
    <col min="12295" max="12544" width="9.21875" style="36"/>
    <col min="12545" max="12545" width="54.5546875" style="36" customWidth="1"/>
    <col min="12546" max="12546" width="11.77734375" style="36" customWidth="1"/>
    <col min="12547" max="12547" width="9.33203125" style="36" customWidth="1"/>
    <col min="12548" max="12548" width="12" style="36" customWidth="1"/>
    <col min="12549" max="12549" width="9.21875" style="36" customWidth="1"/>
    <col min="12550" max="12550" width="13.21875" style="36" customWidth="1"/>
    <col min="12551" max="12800" width="9.21875" style="36"/>
    <col min="12801" max="12801" width="54.5546875" style="36" customWidth="1"/>
    <col min="12802" max="12802" width="11.77734375" style="36" customWidth="1"/>
    <col min="12803" max="12803" width="9.33203125" style="36" customWidth="1"/>
    <col min="12804" max="12804" width="12" style="36" customWidth="1"/>
    <col min="12805" max="12805" width="9.21875" style="36" customWidth="1"/>
    <col min="12806" max="12806" width="13.21875" style="36" customWidth="1"/>
    <col min="12807" max="13056" width="9.21875" style="36"/>
    <col min="13057" max="13057" width="54.5546875" style="36" customWidth="1"/>
    <col min="13058" max="13058" width="11.77734375" style="36" customWidth="1"/>
    <col min="13059" max="13059" width="9.33203125" style="36" customWidth="1"/>
    <col min="13060" max="13060" width="12" style="36" customWidth="1"/>
    <col min="13061" max="13061" width="9.21875" style="36" customWidth="1"/>
    <col min="13062" max="13062" width="13.21875" style="36" customWidth="1"/>
    <col min="13063" max="13312" width="9.21875" style="36"/>
    <col min="13313" max="13313" width="54.5546875" style="36" customWidth="1"/>
    <col min="13314" max="13314" width="11.77734375" style="36" customWidth="1"/>
    <col min="13315" max="13315" width="9.33203125" style="36" customWidth="1"/>
    <col min="13316" max="13316" width="12" style="36" customWidth="1"/>
    <col min="13317" max="13317" width="9.21875" style="36" customWidth="1"/>
    <col min="13318" max="13318" width="13.21875" style="36" customWidth="1"/>
    <col min="13319" max="13568" width="9.21875" style="36"/>
    <col min="13569" max="13569" width="54.5546875" style="36" customWidth="1"/>
    <col min="13570" max="13570" width="11.77734375" style="36" customWidth="1"/>
    <col min="13571" max="13571" width="9.33203125" style="36" customWidth="1"/>
    <col min="13572" max="13572" width="12" style="36" customWidth="1"/>
    <col min="13573" max="13573" width="9.21875" style="36" customWidth="1"/>
    <col min="13574" max="13574" width="13.21875" style="36" customWidth="1"/>
    <col min="13575" max="13824" width="9.21875" style="36"/>
    <col min="13825" max="13825" width="54.5546875" style="36" customWidth="1"/>
    <col min="13826" max="13826" width="11.77734375" style="36" customWidth="1"/>
    <col min="13827" max="13827" width="9.33203125" style="36" customWidth="1"/>
    <col min="13828" max="13828" width="12" style="36" customWidth="1"/>
    <col min="13829" max="13829" width="9.21875" style="36" customWidth="1"/>
    <col min="13830" max="13830" width="13.21875" style="36" customWidth="1"/>
    <col min="13831" max="14080" width="9.21875" style="36"/>
    <col min="14081" max="14081" width="54.5546875" style="36" customWidth="1"/>
    <col min="14082" max="14082" width="11.77734375" style="36" customWidth="1"/>
    <col min="14083" max="14083" width="9.33203125" style="36" customWidth="1"/>
    <col min="14084" max="14084" width="12" style="36" customWidth="1"/>
    <col min="14085" max="14085" width="9.21875" style="36" customWidth="1"/>
    <col min="14086" max="14086" width="13.21875" style="36" customWidth="1"/>
    <col min="14087" max="14336" width="9.21875" style="36"/>
    <col min="14337" max="14337" width="54.5546875" style="36" customWidth="1"/>
    <col min="14338" max="14338" width="11.77734375" style="36" customWidth="1"/>
    <col min="14339" max="14339" width="9.33203125" style="36" customWidth="1"/>
    <col min="14340" max="14340" width="12" style="36" customWidth="1"/>
    <col min="14341" max="14341" width="9.21875" style="36" customWidth="1"/>
    <col min="14342" max="14342" width="13.21875" style="36" customWidth="1"/>
    <col min="14343" max="14592" width="9.21875" style="36"/>
    <col min="14593" max="14593" width="54.5546875" style="36" customWidth="1"/>
    <col min="14594" max="14594" width="11.77734375" style="36" customWidth="1"/>
    <col min="14595" max="14595" width="9.33203125" style="36" customWidth="1"/>
    <col min="14596" max="14596" width="12" style="36" customWidth="1"/>
    <col min="14597" max="14597" width="9.21875" style="36" customWidth="1"/>
    <col min="14598" max="14598" width="13.21875" style="36" customWidth="1"/>
    <col min="14599" max="14848" width="9.21875" style="36"/>
    <col min="14849" max="14849" width="54.5546875" style="36" customWidth="1"/>
    <col min="14850" max="14850" width="11.77734375" style="36" customWidth="1"/>
    <col min="14851" max="14851" width="9.33203125" style="36" customWidth="1"/>
    <col min="14852" max="14852" width="12" style="36" customWidth="1"/>
    <col min="14853" max="14853" width="9.21875" style="36" customWidth="1"/>
    <col min="14854" max="14854" width="13.21875" style="36" customWidth="1"/>
    <col min="14855" max="15104" width="9.21875" style="36"/>
    <col min="15105" max="15105" width="54.5546875" style="36" customWidth="1"/>
    <col min="15106" max="15106" width="11.77734375" style="36" customWidth="1"/>
    <col min="15107" max="15107" width="9.33203125" style="36" customWidth="1"/>
    <col min="15108" max="15108" width="12" style="36" customWidth="1"/>
    <col min="15109" max="15109" width="9.21875" style="36" customWidth="1"/>
    <col min="15110" max="15110" width="13.21875" style="36" customWidth="1"/>
    <col min="15111" max="15360" width="9.21875" style="36"/>
    <col min="15361" max="15361" width="54.5546875" style="36" customWidth="1"/>
    <col min="15362" max="15362" width="11.77734375" style="36" customWidth="1"/>
    <col min="15363" max="15363" width="9.33203125" style="36" customWidth="1"/>
    <col min="15364" max="15364" width="12" style="36" customWidth="1"/>
    <col min="15365" max="15365" width="9.21875" style="36" customWidth="1"/>
    <col min="15366" max="15366" width="13.21875" style="36" customWidth="1"/>
    <col min="15367" max="15616" width="9.21875" style="36"/>
    <col min="15617" max="15617" width="54.5546875" style="36" customWidth="1"/>
    <col min="15618" max="15618" width="11.77734375" style="36" customWidth="1"/>
    <col min="15619" max="15619" width="9.33203125" style="36" customWidth="1"/>
    <col min="15620" max="15620" width="12" style="36" customWidth="1"/>
    <col min="15621" max="15621" width="9.21875" style="36" customWidth="1"/>
    <col min="15622" max="15622" width="13.21875" style="36" customWidth="1"/>
    <col min="15623" max="15872" width="9.21875" style="36"/>
    <col min="15873" max="15873" width="54.5546875" style="36" customWidth="1"/>
    <col min="15874" max="15874" width="11.77734375" style="36" customWidth="1"/>
    <col min="15875" max="15875" width="9.33203125" style="36" customWidth="1"/>
    <col min="15876" max="15876" width="12" style="36" customWidth="1"/>
    <col min="15877" max="15877" width="9.21875" style="36" customWidth="1"/>
    <col min="15878" max="15878" width="13.21875" style="36" customWidth="1"/>
    <col min="15879" max="16128" width="9.21875" style="36"/>
    <col min="16129" max="16129" width="54.5546875" style="36" customWidth="1"/>
    <col min="16130" max="16130" width="11.77734375" style="36" customWidth="1"/>
    <col min="16131" max="16131" width="9.33203125" style="36" customWidth="1"/>
    <col min="16132" max="16132" width="12" style="36" customWidth="1"/>
    <col min="16133" max="16133" width="9.21875" style="36" customWidth="1"/>
    <col min="16134" max="16134" width="13.21875" style="36" customWidth="1"/>
    <col min="16135" max="16384" width="9.21875" style="36"/>
  </cols>
  <sheetData>
    <row r="1" spans="1:8">
      <c r="D1" s="39"/>
      <c r="E1" s="39"/>
      <c r="F1" s="39"/>
      <c r="H1" s="38"/>
    </row>
    <row r="2" spans="1:8" ht="15.6" customHeight="1">
      <c r="A2" s="189" t="s">
        <v>340</v>
      </c>
      <c r="B2" s="189"/>
      <c r="C2" s="189"/>
      <c r="D2" s="189"/>
      <c r="E2" s="189"/>
      <c r="F2" s="189"/>
      <c r="G2" s="189"/>
      <c r="H2" s="189"/>
    </row>
    <row r="3" spans="1:8" ht="15.6" customHeight="1">
      <c r="A3" s="189" t="s">
        <v>34</v>
      </c>
      <c r="B3" s="189"/>
      <c r="C3" s="189"/>
      <c r="D3" s="189"/>
      <c r="E3" s="189"/>
      <c r="F3" s="189"/>
      <c r="G3" s="189"/>
      <c r="H3" s="189"/>
    </row>
    <row r="4" spans="1:8" ht="15.6">
      <c r="A4" s="189" t="s">
        <v>405</v>
      </c>
      <c r="B4" s="189"/>
      <c r="C4" s="189"/>
      <c r="D4" s="189"/>
      <c r="E4" s="189"/>
      <c r="F4" s="189"/>
      <c r="G4" s="189"/>
      <c r="H4" s="189"/>
    </row>
    <row r="5" spans="1:8" ht="15" customHeight="1">
      <c r="H5" s="40" t="s">
        <v>127</v>
      </c>
    </row>
    <row r="6" spans="1:8" s="43" customFormat="1" ht="102" customHeight="1">
      <c r="A6" s="41" t="s">
        <v>128</v>
      </c>
      <c r="B6" s="42" t="s">
        <v>374</v>
      </c>
      <c r="C6" s="42" t="s">
        <v>69</v>
      </c>
      <c r="D6" s="42" t="s">
        <v>129</v>
      </c>
      <c r="E6" s="42" t="s">
        <v>130</v>
      </c>
      <c r="F6" s="42" t="s">
        <v>388</v>
      </c>
      <c r="G6" s="42" t="s">
        <v>329</v>
      </c>
      <c r="H6" s="42" t="s">
        <v>4</v>
      </c>
    </row>
    <row r="7" spans="1:8">
      <c r="A7" s="41">
        <v>1</v>
      </c>
      <c r="B7" s="44" t="s">
        <v>131</v>
      </c>
      <c r="C7" s="44" t="s">
        <v>53</v>
      </c>
      <c r="D7" s="44" t="s">
        <v>5</v>
      </c>
      <c r="E7" s="44" t="s">
        <v>6</v>
      </c>
      <c r="F7" s="45" t="s">
        <v>132</v>
      </c>
      <c r="G7" s="45" t="s">
        <v>330</v>
      </c>
      <c r="H7" s="45" t="s">
        <v>331</v>
      </c>
    </row>
    <row r="8" spans="1:8" ht="39.6">
      <c r="A8" s="73" t="s">
        <v>71</v>
      </c>
      <c r="B8" s="46"/>
      <c r="C8" s="46"/>
      <c r="D8" s="46"/>
      <c r="E8" s="46"/>
      <c r="F8" s="47"/>
      <c r="G8" s="47"/>
      <c r="H8" s="47"/>
    </row>
    <row r="9" spans="1:8">
      <c r="A9" s="155" t="s">
        <v>133</v>
      </c>
      <c r="B9" s="85" t="s">
        <v>134</v>
      </c>
      <c r="C9" s="86"/>
      <c r="D9" s="86"/>
      <c r="E9" s="86"/>
      <c r="F9" s="87">
        <f>F10+F89+F98+F126+F157+F230+F239+F265+F291+F310+F319+F326</f>
        <v>164025223.92000002</v>
      </c>
      <c r="G9" s="87">
        <f>G10+G89+G98+G126+G157+G230+G239+G265+G291+G310+G319+G326</f>
        <v>66882750.579999991</v>
      </c>
      <c r="H9" s="87">
        <f>H10+H89+H98+H126+H157+H230+H239+H265+H291+H310+H319+H326</f>
        <v>97142473.340000018</v>
      </c>
    </row>
    <row r="10" spans="1:8" s="48" customFormat="1">
      <c r="A10" s="147" t="s">
        <v>135</v>
      </c>
      <c r="B10" s="144" t="s">
        <v>134</v>
      </c>
      <c r="C10" s="144" t="s">
        <v>72</v>
      </c>
      <c r="D10" s="145"/>
      <c r="E10" s="145"/>
      <c r="F10" s="146">
        <f>F11+F16+F30+F36</f>
        <v>23356939</v>
      </c>
      <c r="G10" s="146">
        <f>G11+G16+G30+G36</f>
        <v>16115055.779999997</v>
      </c>
      <c r="H10" s="146">
        <f>H11+H16+H30+H36</f>
        <v>7241883.2199999988</v>
      </c>
    </row>
    <row r="11" spans="1:8" s="53" customFormat="1" ht="52.8">
      <c r="A11" s="49" t="s">
        <v>75</v>
      </c>
      <c r="B11" s="50" t="s">
        <v>134</v>
      </c>
      <c r="C11" s="50" t="s">
        <v>74</v>
      </c>
      <c r="D11" s="51"/>
      <c r="E11" s="51"/>
      <c r="F11" s="52">
        <f t="shared" ref="F11:H14" si="0">F12</f>
        <v>2068920</v>
      </c>
      <c r="G11" s="52">
        <f t="shared" si="0"/>
        <v>1551690</v>
      </c>
      <c r="H11" s="52">
        <f t="shared" si="0"/>
        <v>517230</v>
      </c>
    </row>
    <row r="12" spans="1:8" s="53" customFormat="1" ht="55.2">
      <c r="A12" s="156" t="s">
        <v>48</v>
      </c>
      <c r="B12" s="50" t="s">
        <v>134</v>
      </c>
      <c r="C12" s="50" t="s">
        <v>74</v>
      </c>
      <c r="D12" s="54" t="s">
        <v>136</v>
      </c>
      <c r="E12" s="51"/>
      <c r="F12" s="52">
        <f t="shared" si="0"/>
        <v>2068920</v>
      </c>
      <c r="G12" s="52">
        <f t="shared" si="0"/>
        <v>1551690</v>
      </c>
      <c r="H12" s="52">
        <f t="shared" si="0"/>
        <v>517230</v>
      </c>
    </row>
    <row r="13" spans="1:8" s="53" customFormat="1" ht="26.4">
      <c r="A13" s="49" t="s">
        <v>137</v>
      </c>
      <c r="B13" s="55" t="s">
        <v>134</v>
      </c>
      <c r="C13" s="55" t="s">
        <v>74</v>
      </c>
      <c r="D13" s="51" t="s">
        <v>138</v>
      </c>
      <c r="E13" s="54"/>
      <c r="F13" s="56">
        <f t="shared" si="0"/>
        <v>2068920</v>
      </c>
      <c r="G13" s="56">
        <f t="shared" si="0"/>
        <v>1551690</v>
      </c>
      <c r="H13" s="56">
        <f t="shared" si="0"/>
        <v>517230</v>
      </c>
    </row>
    <row r="14" spans="1:8" s="53" customFormat="1" ht="66">
      <c r="A14" s="157" t="s">
        <v>38</v>
      </c>
      <c r="B14" s="55" t="s">
        <v>134</v>
      </c>
      <c r="C14" s="55" t="s">
        <v>74</v>
      </c>
      <c r="D14" s="51" t="s">
        <v>138</v>
      </c>
      <c r="E14" s="55" t="s">
        <v>139</v>
      </c>
      <c r="F14" s="56">
        <f t="shared" si="0"/>
        <v>2068920</v>
      </c>
      <c r="G14" s="56">
        <f t="shared" si="0"/>
        <v>1551690</v>
      </c>
      <c r="H14" s="56">
        <f t="shared" si="0"/>
        <v>517230</v>
      </c>
    </row>
    <row r="15" spans="1:8" s="53" customFormat="1" ht="26.4">
      <c r="A15" s="157" t="s">
        <v>140</v>
      </c>
      <c r="B15" s="55" t="s">
        <v>134</v>
      </c>
      <c r="C15" s="55" t="s">
        <v>74</v>
      </c>
      <c r="D15" s="51" t="s">
        <v>138</v>
      </c>
      <c r="E15" s="55" t="s">
        <v>141</v>
      </c>
      <c r="F15" s="69">
        <v>2068920</v>
      </c>
      <c r="G15" s="69">
        <v>1551690</v>
      </c>
      <c r="H15" s="69">
        <f>F15-G15</f>
        <v>517230</v>
      </c>
    </row>
    <row r="16" spans="1:8" ht="55.2" customHeight="1">
      <c r="A16" s="58" t="s">
        <v>142</v>
      </c>
      <c r="B16" s="59" t="s">
        <v>134</v>
      </c>
      <c r="C16" s="59" t="s">
        <v>76</v>
      </c>
      <c r="D16" s="60"/>
      <c r="E16" s="61"/>
      <c r="F16" s="72">
        <f>F17+F26</f>
        <v>11949818</v>
      </c>
      <c r="G16" s="72">
        <f>G17+G26</f>
        <v>8338629.5699999984</v>
      </c>
      <c r="H16" s="72">
        <f>H17+H26</f>
        <v>3611188.43</v>
      </c>
    </row>
    <row r="17" spans="1:8" ht="55.2">
      <c r="A17" s="156" t="s">
        <v>143</v>
      </c>
      <c r="B17" s="59" t="s">
        <v>134</v>
      </c>
      <c r="C17" s="59" t="s">
        <v>76</v>
      </c>
      <c r="D17" s="60" t="s">
        <v>144</v>
      </c>
      <c r="E17" s="61"/>
      <c r="F17" s="72">
        <f t="shared" ref="F17:H18" si="1">F18</f>
        <v>11248975</v>
      </c>
      <c r="G17" s="72">
        <f t="shared" si="1"/>
        <v>7760465.4299999988</v>
      </c>
      <c r="H17" s="72">
        <f t="shared" si="1"/>
        <v>3488509.5700000003</v>
      </c>
    </row>
    <row r="18" spans="1:8" ht="26.4">
      <c r="A18" s="154" t="s">
        <v>50</v>
      </c>
      <c r="B18" s="61" t="s">
        <v>134</v>
      </c>
      <c r="C18" s="61" t="s">
        <v>76</v>
      </c>
      <c r="D18" s="63" t="s">
        <v>145</v>
      </c>
      <c r="E18" s="61"/>
      <c r="F18" s="67">
        <f t="shared" si="1"/>
        <v>11248975</v>
      </c>
      <c r="G18" s="67">
        <f t="shared" si="1"/>
        <v>7760465.4299999988</v>
      </c>
      <c r="H18" s="67">
        <f t="shared" si="1"/>
        <v>3488509.5700000003</v>
      </c>
    </row>
    <row r="19" spans="1:8">
      <c r="A19" s="49" t="s">
        <v>146</v>
      </c>
      <c r="B19" s="61" t="s">
        <v>134</v>
      </c>
      <c r="C19" s="61" t="s">
        <v>76</v>
      </c>
      <c r="D19" s="63" t="s">
        <v>147</v>
      </c>
      <c r="E19" s="61"/>
      <c r="F19" s="67">
        <f>F20+F23+F25</f>
        <v>11248975</v>
      </c>
      <c r="G19" s="67">
        <f>G20+G23+G25</f>
        <v>7760465.4299999988</v>
      </c>
      <c r="H19" s="67">
        <f>H20+H23+H25</f>
        <v>3488509.5700000003</v>
      </c>
    </row>
    <row r="20" spans="1:8" s="68" customFormat="1" ht="66">
      <c r="A20" s="157" t="s">
        <v>38</v>
      </c>
      <c r="B20" s="65" t="s">
        <v>134</v>
      </c>
      <c r="C20" s="65" t="s">
        <v>76</v>
      </c>
      <c r="D20" s="66" t="s">
        <v>147</v>
      </c>
      <c r="E20" s="65" t="s">
        <v>139</v>
      </c>
      <c r="F20" s="67">
        <f>F21</f>
        <v>8796214</v>
      </c>
      <c r="G20" s="67">
        <f>G21</f>
        <v>6129123.9299999997</v>
      </c>
      <c r="H20" s="67">
        <f>H21</f>
        <v>2667090.0700000003</v>
      </c>
    </row>
    <row r="21" spans="1:8" s="68" customFormat="1" ht="26.4">
      <c r="A21" s="157" t="s">
        <v>140</v>
      </c>
      <c r="B21" s="65" t="s">
        <v>134</v>
      </c>
      <c r="C21" s="65" t="s">
        <v>76</v>
      </c>
      <c r="D21" s="66" t="s">
        <v>147</v>
      </c>
      <c r="E21" s="65" t="s">
        <v>141</v>
      </c>
      <c r="F21" s="69">
        <f>6755925+2040289</f>
        <v>8796214</v>
      </c>
      <c r="G21" s="69">
        <v>6129123.9299999997</v>
      </c>
      <c r="H21" s="69">
        <f>F21-G21</f>
        <v>2667090.0700000003</v>
      </c>
    </row>
    <row r="22" spans="1:8" s="68" customFormat="1" ht="26.4">
      <c r="A22" s="157" t="s">
        <v>148</v>
      </c>
      <c r="B22" s="65" t="s">
        <v>134</v>
      </c>
      <c r="C22" s="65" t="s">
        <v>76</v>
      </c>
      <c r="D22" s="66" t="s">
        <v>147</v>
      </c>
      <c r="E22" s="65" t="s">
        <v>149</v>
      </c>
      <c r="F22" s="67">
        <f>F23</f>
        <v>2447261</v>
      </c>
      <c r="G22" s="67">
        <f>G23</f>
        <v>1626196.69</v>
      </c>
      <c r="H22" s="67">
        <f>H23</f>
        <v>821064.31</v>
      </c>
    </row>
    <row r="23" spans="1:8" s="68" customFormat="1" ht="39.6">
      <c r="A23" s="157" t="s">
        <v>150</v>
      </c>
      <c r="B23" s="65" t="s">
        <v>134</v>
      </c>
      <c r="C23" s="65" t="s">
        <v>76</v>
      </c>
      <c r="D23" s="66" t="s">
        <v>147</v>
      </c>
      <c r="E23" s="65" t="s">
        <v>151</v>
      </c>
      <c r="F23" s="69">
        <v>2447261</v>
      </c>
      <c r="G23" s="69">
        <v>1626196.69</v>
      </c>
      <c r="H23" s="69">
        <f>F23-G23</f>
        <v>821064.31</v>
      </c>
    </row>
    <row r="24" spans="1:8" s="68" customFormat="1">
      <c r="A24" s="157" t="s">
        <v>152</v>
      </c>
      <c r="B24" s="65" t="s">
        <v>134</v>
      </c>
      <c r="C24" s="65" t="s">
        <v>76</v>
      </c>
      <c r="D24" s="66" t="s">
        <v>147</v>
      </c>
      <c r="E24" s="65" t="s">
        <v>153</v>
      </c>
      <c r="F24" s="67">
        <f>F25</f>
        <v>5500</v>
      </c>
      <c r="G24" s="67">
        <f>G25</f>
        <v>5144.8100000000004</v>
      </c>
      <c r="H24" s="67">
        <f>H25</f>
        <v>355.1899999999996</v>
      </c>
    </row>
    <row r="25" spans="1:8" s="68" customFormat="1">
      <c r="A25" s="157" t="s">
        <v>154</v>
      </c>
      <c r="B25" s="65" t="s">
        <v>134</v>
      </c>
      <c r="C25" s="65" t="s">
        <v>76</v>
      </c>
      <c r="D25" s="66" t="s">
        <v>147</v>
      </c>
      <c r="E25" s="65" t="s">
        <v>155</v>
      </c>
      <c r="F25" s="69">
        <v>5500</v>
      </c>
      <c r="G25" s="69">
        <v>5144.8100000000004</v>
      </c>
      <c r="H25" s="69">
        <f>F25-G25</f>
        <v>355.1899999999996</v>
      </c>
    </row>
    <row r="26" spans="1:8" s="68" customFormat="1" ht="27.6">
      <c r="A26" s="156" t="s">
        <v>156</v>
      </c>
      <c r="B26" s="70" t="s">
        <v>134</v>
      </c>
      <c r="C26" s="70" t="s">
        <v>76</v>
      </c>
      <c r="D26" s="71" t="s">
        <v>157</v>
      </c>
      <c r="E26" s="65"/>
      <c r="F26" s="72">
        <f t="shared" ref="F26:H28" si="2">F27</f>
        <v>700843</v>
      </c>
      <c r="G26" s="72">
        <f t="shared" si="2"/>
        <v>578164.14</v>
      </c>
      <c r="H26" s="72">
        <f t="shared" si="2"/>
        <v>122678.85999999999</v>
      </c>
    </row>
    <row r="27" spans="1:8" s="68" customFormat="1" ht="39.6">
      <c r="A27" s="49" t="s">
        <v>158</v>
      </c>
      <c r="B27" s="65" t="s">
        <v>134</v>
      </c>
      <c r="C27" s="65" t="s">
        <v>76</v>
      </c>
      <c r="D27" s="66" t="s">
        <v>159</v>
      </c>
      <c r="E27" s="65"/>
      <c r="F27" s="67">
        <f t="shared" si="2"/>
        <v>700843</v>
      </c>
      <c r="G27" s="67">
        <f t="shared" si="2"/>
        <v>578164.14</v>
      </c>
      <c r="H27" s="67">
        <f t="shared" si="2"/>
        <v>122678.85999999999</v>
      </c>
    </row>
    <row r="28" spans="1:8" s="68" customFormat="1" ht="66">
      <c r="A28" s="157" t="s">
        <v>38</v>
      </c>
      <c r="B28" s="65" t="s">
        <v>134</v>
      </c>
      <c r="C28" s="65" t="s">
        <v>76</v>
      </c>
      <c r="D28" s="66" t="s">
        <v>159</v>
      </c>
      <c r="E28" s="65" t="s">
        <v>139</v>
      </c>
      <c r="F28" s="67">
        <f t="shared" si="2"/>
        <v>700843</v>
      </c>
      <c r="G28" s="67">
        <f t="shared" si="2"/>
        <v>578164.14</v>
      </c>
      <c r="H28" s="67">
        <f t="shared" si="2"/>
        <v>122678.85999999999</v>
      </c>
    </row>
    <row r="29" spans="1:8" s="68" customFormat="1" ht="26.4">
      <c r="A29" s="157" t="s">
        <v>140</v>
      </c>
      <c r="B29" s="65" t="s">
        <v>134</v>
      </c>
      <c r="C29" s="65" t="s">
        <v>76</v>
      </c>
      <c r="D29" s="66" t="s">
        <v>159</v>
      </c>
      <c r="E29" s="65" t="s">
        <v>141</v>
      </c>
      <c r="F29" s="69">
        <v>700843</v>
      </c>
      <c r="G29" s="69">
        <v>578164.14</v>
      </c>
      <c r="H29" s="69">
        <f>F29-G29</f>
        <v>122678.85999999999</v>
      </c>
    </row>
    <row r="30" spans="1:8" s="68" customFormat="1">
      <c r="A30" s="73" t="s">
        <v>49</v>
      </c>
      <c r="B30" s="70" t="s">
        <v>134</v>
      </c>
      <c r="C30" s="70" t="s">
        <v>78</v>
      </c>
      <c r="D30" s="66"/>
      <c r="E30" s="65"/>
      <c r="F30" s="72">
        <f>F31</f>
        <v>200000</v>
      </c>
      <c r="G30" s="72">
        <f>G31</f>
        <v>0</v>
      </c>
      <c r="H30" s="72">
        <f>H31</f>
        <v>200000</v>
      </c>
    </row>
    <row r="31" spans="1:8" s="68" customFormat="1" ht="55.2">
      <c r="A31" s="156" t="s">
        <v>160</v>
      </c>
      <c r="B31" s="70" t="s">
        <v>134</v>
      </c>
      <c r="C31" s="70" t="s">
        <v>78</v>
      </c>
      <c r="D31" s="54" t="s">
        <v>161</v>
      </c>
      <c r="E31" s="65"/>
      <c r="F31" s="72">
        <f>F33</f>
        <v>200000</v>
      </c>
      <c r="G31" s="72">
        <f>G33</f>
        <v>0</v>
      </c>
      <c r="H31" s="72">
        <f>H33</f>
        <v>200000</v>
      </c>
    </row>
    <row r="32" spans="1:8" s="68" customFormat="1" ht="39.6">
      <c r="A32" s="154" t="s">
        <v>51</v>
      </c>
      <c r="B32" s="65" t="s">
        <v>134</v>
      </c>
      <c r="C32" s="65" t="s">
        <v>78</v>
      </c>
      <c r="D32" s="51" t="s">
        <v>162</v>
      </c>
      <c r="E32" s="65"/>
      <c r="F32" s="67">
        <f>F33</f>
        <v>200000</v>
      </c>
      <c r="G32" s="67">
        <f>G33</f>
        <v>0</v>
      </c>
      <c r="H32" s="67">
        <f>H33</f>
        <v>200000</v>
      </c>
    </row>
    <row r="33" spans="1:8" s="68" customFormat="1">
      <c r="A33" s="49" t="s">
        <v>163</v>
      </c>
      <c r="B33" s="65" t="s">
        <v>134</v>
      </c>
      <c r="C33" s="65" t="s">
        <v>78</v>
      </c>
      <c r="D33" s="51" t="s">
        <v>164</v>
      </c>
      <c r="E33" s="65"/>
      <c r="F33" s="67">
        <f>F35</f>
        <v>200000</v>
      </c>
      <c r="G33" s="67">
        <f>G35</f>
        <v>0</v>
      </c>
      <c r="H33" s="67">
        <f>H35</f>
        <v>200000</v>
      </c>
    </row>
    <row r="34" spans="1:8" s="68" customFormat="1">
      <c r="A34" s="157" t="s">
        <v>152</v>
      </c>
      <c r="B34" s="65" t="s">
        <v>134</v>
      </c>
      <c r="C34" s="65" t="s">
        <v>78</v>
      </c>
      <c r="D34" s="51" t="s">
        <v>164</v>
      </c>
      <c r="E34" s="65" t="s">
        <v>153</v>
      </c>
      <c r="F34" s="67">
        <f>F35</f>
        <v>200000</v>
      </c>
      <c r="G34" s="67">
        <f>G35</f>
        <v>0</v>
      </c>
      <c r="H34" s="67">
        <f>H35</f>
        <v>200000</v>
      </c>
    </row>
    <row r="35" spans="1:8" s="68" customFormat="1">
      <c r="A35" s="157" t="s">
        <v>165</v>
      </c>
      <c r="B35" s="65" t="s">
        <v>134</v>
      </c>
      <c r="C35" s="65" t="s">
        <v>78</v>
      </c>
      <c r="D35" s="51" t="s">
        <v>164</v>
      </c>
      <c r="E35" s="65" t="s">
        <v>166</v>
      </c>
      <c r="F35" s="69">
        <v>200000</v>
      </c>
      <c r="G35" s="69">
        <v>0</v>
      </c>
      <c r="H35" s="69">
        <f>F35-G35</f>
        <v>200000</v>
      </c>
    </row>
    <row r="36" spans="1:8" s="68" customFormat="1">
      <c r="A36" s="73" t="s">
        <v>80</v>
      </c>
      <c r="B36" s="70" t="s">
        <v>134</v>
      </c>
      <c r="C36" s="70" t="s">
        <v>79</v>
      </c>
      <c r="D36" s="66"/>
      <c r="E36" s="65"/>
      <c r="F36" s="72">
        <f>F37+F42+F50+F65+F70+F75+F83+F86</f>
        <v>9138201</v>
      </c>
      <c r="G36" s="72">
        <f>G37+G42+G50+G65+G70+G75+G83+G86</f>
        <v>6224736.21</v>
      </c>
      <c r="H36" s="72">
        <f>H37+H42+H50+H65+H70+H75+H83+H86</f>
        <v>2913464.7899999996</v>
      </c>
    </row>
    <row r="37" spans="1:8" s="68" customFormat="1" ht="55.2">
      <c r="A37" s="156" t="s">
        <v>284</v>
      </c>
      <c r="B37" s="59" t="s">
        <v>134</v>
      </c>
      <c r="C37" s="70" t="s">
        <v>79</v>
      </c>
      <c r="D37" s="71" t="s">
        <v>285</v>
      </c>
      <c r="E37" s="65"/>
      <c r="F37" s="72">
        <f t="shared" ref="F37:H38" si="3">F38</f>
        <v>150000</v>
      </c>
      <c r="G37" s="72">
        <f t="shared" si="3"/>
        <v>70000</v>
      </c>
      <c r="H37" s="72">
        <f t="shared" si="3"/>
        <v>80000</v>
      </c>
    </row>
    <row r="38" spans="1:8" s="68" customFormat="1" ht="39.6">
      <c r="A38" s="154" t="s">
        <v>286</v>
      </c>
      <c r="B38" s="61" t="s">
        <v>134</v>
      </c>
      <c r="C38" s="65" t="s">
        <v>79</v>
      </c>
      <c r="D38" s="66" t="s">
        <v>287</v>
      </c>
      <c r="E38" s="65"/>
      <c r="F38" s="67">
        <f t="shared" si="3"/>
        <v>150000</v>
      </c>
      <c r="G38" s="67">
        <f t="shared" si="3"/>
        <v>70000</v>
      </c>
      <c r="H38" s="67">
        <f t="shared" si="3"/>
        <v>80000</v>
      </c>
    </row>
    <row r="39" spans="1:8" s="68" customFormat="1" ht="39.6">
      <c r="A39" s="49" t="s">
        <v>288</v>
      </c>
      <c r="B39" s="61" t="s">
        <v>134</v>
      </c>
      <c r="C39" s="65" t="s">
        <v>79</v>
      </c>
      <c r="D39" s="66" t="s">
        <v>289</v>
      </c>
      <c r="E39" s="65"/>
      <c r="F39" s="67">
        <f t="shared" ref="F39:H40" si="4">F40</f>
        <v>150000</v>
      </c>
      <c r="G39" s="67">
        <f t="shared" si="4"/>
        <v>70000</v>
      </c>
      <c r="H39" s="67">
        <f t="shared" si="4"/>
        <v>80000</v>
      </c>
    </row>
    <row r="40" spans="1:8" s="68" customFormat="1">
      <c r="A40" s="157" t="s">
        <v>152</v>
      </c>
      <c r="B40" s="61" t="s">
        <v>134</v>
      </c>
      <c r="C40" s="65" t="s">
        <v>79</v>
      </c>
      <c r="D40" s="66" t="s">
        <v>289</v>
      </c>
      <c r="E40" s="65" t="s">
        <v>153</v>
      </c>
      <c r="F40" s="67">
        <f t="shared" si="4"/>
        <v>150000</v>
      </c>
      <c r="G40" s="67">
        <f t="shared" si="4"/>
        <v>70000</v>
      </c>
      <c r="H40" s="67">
        <f t="shared" si="4"/>
        <v>80000</v>
      </c>
    </row>
    <row r="41" spans="1:8" s="68" customFormat="1">
      <c r="A41" s="157" t="s">
        <v>290</v>
      </c>
      <c r="B41" s="61" t="s">
        <v>134</v>
      </c>
      <c r="C41" s="65" t="s">
        <v>79</v>
      </c>
      <c r="D41" s="66" t="s">
        <v>289</v>
      </c>
      <c r="E41" s="65" t="s">
        <v>291</v>
      </c>
      <c r="F41" s="69">
        <v>150000</v>
      </c>
      <c r="G41" s="69">
        <v>70000</v>
      </c>
      <c r="H41" s="69">
        <f>F41-G41</f>
        <v>80000</v>
      </c>
    </row>
    <row r="42" spans="1:8" s="68" customFormat="1" ht="41.4">
      <c r="A42" s="156" t="s">
        <v>167</v>
      </c>
      <c r="B42" s="70" t="s">
        <v>134</v>
      </c>
      <c r="C42" s="70" t="s">
        <v>79</v>
      </c>
      <c r="D42" s="71" t="s">
        <v>168</v>
      </c>
      <c r="E42" s="65"/>
      <c r="F42" s="72">
        <f>F43</f>
        <v>5488614</v>
      </c>
      <c r="G42" s="72">
        <f>G43</f>
        <v>3890889.3000000003</v>
      </c>
      <c r="H42" s="72">
        <f>H43</f>
        <v>1597724.6999999997</v>
      </c>
    </row>
    <row r="43" spans="1:8" s="68" customFormat="1" ht="39.6">
      <c r="A43" s="154" t="s">
        <v>169</v>
      </c>
      <c r="B43" s="65" t="s">
        <v>134</v>
      </c>
      <c r="C43" s="65" t="s">
        <v>79</v>
      </c>
      <c r="D43" s="66" t="s">
        <v>170</v>
      </c>
      <c r="E43" s="65"/>
      <c r="F43" s="67">
        <f>F44+F47</f>
        <v>5488614</v>
      </c>
      <c r="G43" s="67">
        <f>G44+G47</f>
        <v>3890889.3000000003</v>
      </c>
      <c r="H43" s="67">
        <f>H44+H47</f>
        <v>1597724.6999999997</v>
      </c>
    </row>
    <row r="44" spans="1:8" s="53" customFormat="1" ht="52.8">
      <c r="A44" s="49" t="s">
        <v>171</v>
      </c>
      <c r="B44" s="65" t="s">
        <v>134</v>
      </c>
      <c r="C44" s="65" t="s">
        <v>79</v>
      </c>
      <c r="D44" s="66" t="s">
        <v>172</v>
      </c>
      <c r="E44" s="65"/>
      <c r="F44" s="67">
        <f t="shared" ref="F44:H45" si="5">F45</f>
        <v>4286614</v>
      </c>
      <c r="G44" s="67">
        <f t="shared" si="5"/>
        <v>3449767.18</v>
      </c>
      <c r="H44" s="67">
        <f t="shared" si="5"/>
        <v>836846.81999999983</v>
      </c>
    </row>
    <row r="45" spans="1:8" s="53" customFormat="1" ht="66">
      <c r="A45" s="157" t="s">
        <v>38</v>
      </c>
      <c r="B45" s="65" t="s">
        <v>134</v>
      </c>
      <c r="C45" s="65" t="s">
        <v>79</v>
      </c>
      <c r="D45" s="66" t="s">
        <v>172</v>
      </c>
      <c r="E45" s="65" t="s">
        <v>139</v>
      </c>
      <c r="F45" s="67">
        <f t="shared" si="5"/>
        <v>4286614</v>
      </c>
      <c r="G45" s="67">
        <f t="shared" si="5"/>
        <v>3449767.18</v>
      </c>
      <c r="H45" s="67">
        <f t="shared" si="5"/>
        <v>836846.81999999983</v>
      </c>
    </row>
    <row r="46" spans="1:8" s="53" customFormat="1" ht="26.4">
      <c r="A46" s="157" t="s">
        <v>140</v>
      </c>
      <c r="B46" s="65" t="s">
        <v>134</v>
      </c>
      <c r="C46" s="65" t="s">
        <v>79</v>
      </c>
      <c r="D46" s="66" t="s">
        <v>172</v>
      </c>
      <c r="E46" s="65" t="s">
        <v>141</v>
      </c>
      <c r="F46" s="69">
        <f>3159458+954156+173000</f>
        <v>4286614</v>
      </c>
      <c r="G46" s="69">
        <v>3449767.18</v>
      </c>
      <c r="H46" s="69">
        <f>F46-G46</f>
        <v>836846.81999999983</v>
      </c>
    </row>
    <row r="47" spans="1:8" s="53" customFormat="1" ht="39.6">
      <c r="A47" s="49" t="s">
        <v>173</v>
      </c>
      <c r="B47" s="61" t="s">
        <v>134</v>
      </c>
      <c r="C47" s="55" t="s">
        <v>79</v>
      </c>
      <c r="D47" s="51" t="s">
        <v>174</v>
      </c>
      <c r="E47" s="55"/>
      <c r="F47" s="56">
        <f t="shared" ref="F47:H48" si="6">F48</f>
        <v>1202000</v>
      </c>
      <c r="G47" s="56">
        <f t="shared" si="6"/>
        <v>441122.12</v>
      </c>
      <c r="H47" s="56">
        <f t="shared" si="6"/>
        <v>760877.88</v>
      </c>
    </row>
    <row r="48" spans="1:8" s="53" customFormat="1" ht="26.4">
      <c r="A48" s="157" t="s">
        <v>175</v>
      </c>
      <c r="B48" s="61" t="s">
        <v>134</v>
      </c>
      <c r="C48" s="55" t="s">
        <v>79</v>
      </c>
      <c r="D48" s="51" t="s">
        <v>174</v>
      </c>
      <c r="E48" s="55" t="s">
        <v>149</v>
      </c>
      <c r="F48" s="56">
        <f t="shared" si="6"/>
        <v>1202000</v>
      </c>
      <c r="G48" s="56">
        <f t="shared" si="6"/>
        <v>441122.12</v>
      </c>
      <c r="H48" s="56">
        <f t="shared" si="6"/>
        <v>760877.88</v>
      </c>
    </row>
    <row r="49" spans="1:8" s="53" customFormat="1" ht="39.6">
      <c r="A49" s="157" t="s">
        <v>150</v>
      </c>
      <c r="B49" s="61" t="s">
        <v>134</v>
      </c>
      <c r="C49" s="55" t="s">
        <v>79</v>
      </c>
      <c r="D49" s="51" t="s">
        <v>174</v>
      </c>
      <c r="E49" s="55" t="s">
        <v>151</v>
      </c>
      <c r="F49" s="69">
        <v>1202000</v>
      </c>
      <c r="G49" s="69">
        <v>441122.12</v>
      </c>
      <c r="H49" s="69">
        <f>F49-G49</f>
        <v>760877.88</v>
      </c>
    </row>
    <row r="50" spans="1:8" s="53" customFormat="1" ht="55.2">
      <c r="A50" s="156" t="s">
        <v>176</v>
      </c>
      <c r="B50" s="59" t="s">
        <v>134</v>
      </c>
      <c r="C50" s="50" t="s">
        <v>79</v>
      </c>
      <c r="D50" s="54" t="s">
        <v>177</v>
      </c>
      <c r="E50" s="50"/>
      <c r="F50" s="72">
        <f>F51+F57+F61</f>
        <v>1471401</v>
      </c>
      <c r="G50" s="72">
        <f>G51+G57+G61</f>
        <v>1230588.3700000001</v>
      </c>
      <c r="H50" s="72">
        <f>H51+H57+H61</f>
        <v>240812.63</v>
      </c>
    </row>
    <row r="51" spans="1:8" s="53" customFormat="1" ht="26.4">
      <c r="A51" s="154" t="s">
        <v>178</v>
      </c>
      <c r="B51" s="61" t="s">
        <v>134</v>
      </c>
      <c r="C51" s="55" t="s">
        <v>79</v>
      </c>
      <c r="D51" s="51" t="s">
        <v>179</v>
      </c>
      <c r="E51" s="55"/>
      <c r="F51" s="67">
        <f>F52</f>
        <v>484723</v>
      </c>
      <c r="G51" s="67">
        <f>G52</f>
        <v>444835</v>
      </c>
      <c r="H51" s="67">
        <f>H52</f>
        <v>39888</v>
      </c>
    </row>
    <row r="52" spans="1:8" s="53" customFormat="1" ht="26.4">
      <c r="A52" s="49" t="s">
        <v>180</v>
      </c>
      <c r="B52" s="61" t="s">
        <v>134</v>
      </c>
      <c r="C52" s="55" t="s">
        <v>79</v>
      </c>
      <c r="D52" s="51" t="s">
        <v>181</v>
      </c>
      <c r="E52" s="55"/>
      <c r="F52" s="67">
        <f>F53+F55</f>
        <v>484723</v>
      </c>
      <c r="G52" s="67">
        <f>G53+G55</f>
        <v>444835</v>
      </c>
      <c r="H52" s="67">
        <f>H53+H55</f>
        <v>39888</v>
      </c>
    </row>
    <row r="53" spans="1:8" s="53" customFormat="1" ht="26.4">
      <c r="A53" s="157" t="s">
        <v>175</v>
      </c>
      <c r="B53" s="61" t="s">
        <v>134</v>
      </c>
      <c r="C53" s="55" t="s">
        <v>79</v>
      </c>
      <c r="D53" s="51" t="s">
        <v>181</v>
      </c>
      <c r="E53" s="55" t="s">
        <v>149</v>
      </c>
      <c r="F53" s="67">
        <f>F54</f>
        <v>277831</v>
      </c>
      <c r="G53" s="67">
        <f>G54</f>
        <v>237943</v>
      </c>
      <c r="H53" s="67">
        <f>H54</f>
        <v>39888</v>
      </c>
    </row>
    <row r="54" spans="1:8" s="53" customFormat="1" ht="39.6">
      <c r="A54" s="157" t="s">
        <v>150</v>
      </c>
      <c r="B54" s="61" t="s">
        <v>134</v>
      </c>
      <c r="C54" s="55" t="s">
        <v>79</v>
      </c>
      <c r="D54" s="51" t="s">
        <v>181</v>
      </c>
      <c r="E54" s="55" t="s">
        <v>151</v>
      </c>
      <c r="F54" s="69">
        <v>277831</v>
      </c>
      <c r="G54" s="69">
        <v>237943</v>
      </c>
      <c r="H54" s="69">
        <f>F54-G54</f>
        <v>39888</v>
      </c>
    </row>
    <row r="55" spans="1:8" s="53" customFormat="1" ht="26.4">
      <c r="A55" s="157" t="s">
        <v>182</v>
      </c>
      <c r="B55" s="61" t="s">
        <v>134</v>
      </c>
      <c r="C55" s="55" t="s">
        <v>79</v>
      </c>
      <c r="D55" s="51" t="s">
        <v>181</v>
      </c>
      <c r="E55" s="55" t="s">
        <v>183</v>
      </c>
      <c r="F55" s="67">
        <f>F56</f>
        <v>206892</v>
      </c>
      <c r="G55" s="67">
        <f>G56</f>
        <v>206892</v>
      </c>
      <c r="H55" s="67">
        <f>H56</f>
        <v>0</v>
      </c>
    </row>
    <row r="56" spans="1:8" s="53" customFormat="1">
      <c r="A56" s="157" t="s">
        <v>184</v>
      </c>
      <c r="B56" s="61" t="s">
        <v>134</v>
      </c>
      <c r="C56" s="55" t="s">
        <v>79</v>
      </c>
      <c r="D56" s="51" t="s">
        <v>181</v>
      </c>
      <c r="E56" s="55" t="s">
        <v>185</v>
      </c>
      <c r="F56" s="69">
        <v>206892</v>
      </c>
      <c r="G56" s="69">
        <v>206892</v>
      </c>
      <c r="H56" s="69">
        <f>F56-G56</f>
        <v>0</v>
      </c>
    </row>
    <row r="57" spans="1:8" s="53" customFormat="1" ht="39.6">
      <c r="A57" s="154" t="s">
        <v>186</v>
      </c>
      <c r="B57" s="61" t="s">
        <v>134</v>
      </c>
      <c r="C57" s="55" t="s">
        <v>79</v>
      </c>
      <c r="D57" s="51" t="s">
        <v>187</v>
      </c>
      <c r="E57" s="55"/>
      <c r="F57" s="67">
        <f t="shared" ref="F57:H59" si="7">F58</f>
        <v>293178</v>
      </c>
      <c r="G57" s="67">
        <f t="shared" si="7"/>
        <v>293178</v>
      </c>
      <c r="H57" s="67">
        <f t="shared" si="7"/>
        <v>0</v>
      </c>
    </row>
    <row r="58" spans="1:8" s="53" customFormat="1" ht="26.4">
      <c r="A58" s="49" t="s">
        <v>188</v>
      </c>
      <c r="B58" s="61" t="s">
        <v>134</v>
      </c>
      <c r="C58" s="55" t="s">
        <v>79</v>
      </c>
      <c r="D58" s="51" t="s">
        <v>189</v>
      </c>
      <c r="E58" s="55"/>
      <c r="F58" s="67">
        <f t="shared" si="7"/>
        <v>293178</v>
      </c>
      <c r="G58" s="67">
        <f t="shared" si="7"/>
        <v>293178</v>
      </c>
      <c r="H58" s="67">
        <f t="shared" si="7"/>
        <v>0</v>
      </c>
    </row>
    <row r="59" spans="1:8" s="53" customFormat="1" ht="26.4">
      <c r="A59" s="157" t="s">
        <v>175</v>
      </c>
      <c r="B59" s="61" t="s">
        <v>134</v>
      </c>
      <c r="C59" s="55" t="s">
        <v>79</v>
      </c>
      <c r="D59" s="51" t="s">
        <v>189</v>
      </c>
      <c r="E59" s="55" t="s">
        <v>149</v>
      </c>
      <c r="F59" s="67">
        <f t="shared" si="7"/>
        <v>293178</v>
      </c>
      <c r="G59" s="67">
        <f t="shared" si="7"/>
        <v>293178</v>
      </c>
      <c r="H59" s="67">
        <f t="shared" si="7"/>
        <v>0</v>
      </c>
    </row>
    <row r="60" spans="1:8" s="53" customFormat="1" ht="39.6">
      <c r="A60" s="157" t="s">
        <v>150</v>
      </c>
      <c r="B60" s="61" t="s">
        <v>134</v>
      </c>
      <c r="C60" s="55" t="s">
        <v>79</v>
      </c>
      <c r="D60" s="51" t="s">
        <v>189</v>
      </c>
      <c r="E60" s="55" t="s">
        <v>151</v>
      </c>
      <c r="F60" s="69">
        <v>293178</v>
      </c>
      <c r="G60" s="69">
        <v>293178</v>
      </c>
      <c r="H60" s="69">
        <f>F60-G60</f>
        <v>0</v>
      </c>
    </row>
    <row r="61" spans="1:8" s="53" customFormat="1" ht="26.4">
      <c r="A61" s="154" t="s">
        <v>190</v>
      </c>
      <c r="B61" s="61" t="s">
        <v>134</v>
      </c>
      <c r="C61" s="55" t="s">
        <v>79</v>
      </c>
      <c r="D61" s="51" t="s">
        <v>191</v>
      </c>
      <c r="E61" s="55"/>
      <c r="F61" s="67">
        <f t="shared" ref="F61:H63" si="8">F62</f>
        <v>693500</v>
      </c>
      <c r="G61" s="67">
        <f t="shared" si="8"/>
        <v>492575.37</v>
      </c>
      <c r="H61" s="67">
        <f t="shared" si="8"/>
        <v>200924.63</v>
      </c>
    </row>
    <row r="62" spans="1:8" s="53" customFormat="1">
      <c r="A62" s="49" t="s">
        <v>192</v>
      </c>
      <c r="B62" s="61" t="s">
        <v>134</v>
      </c>
      <c r="C62" s="55" t="s">
        <v>79</v>
      </c>
      <c r="D62" s="51" t="s">
        <v>193</v>
      </c>
      <c r="E62" s="55"/>
      <c r="F62" s="67">
        <f t="shared" si="8"/>
        <v>693500</v>
      </c>
      <c r="G62" s="67">
        <f t="shared" si="8"/>
        <v>492575.37</v>
      </c>
      <c r="H62" s="67">
        <f t="shared" si="8"/>
        <v>200924.63</v>
      </c>
    </row>
    <row r="63" spans="1:8" s="53" customFormat="1" ht="26.4">
      <c r="A63" s="157" t="s">
        <v>175</v>
      </c>
      <c r="B63" s="61" t="s">
        <v>134</v>
      </c>
      <c r="C63" s="55" t="s">
        <v>79</v>
      </c>
      <c r="D63" s="51" t="s">
        <v>193</v>
      </c>
      <c r="E63" s="55" t="s">
        <v>149</v>
      </c>
      <c r="F63" s="67">
        <f t="shared" si="8"/>
        <v>693500</v>
      </c>
      <c r="G63" s="67">
        <f t="shared" si="8"/>
        <v>492575.37</v>
      </c>
      <c r="H63" s="67">
        <f t="shared" si="8"/>
        <v>200924.63</v>
      </c>
    </row>
    <row r="64" spans="1:8" s="53" customFormat="1" ht="39.6">
      <c r="A64" s="157" t="s">
        <v>150</v>
      </c>
      <c r="B64" s="61" t="s">
        <v>134</v>
      </c>
      <c r="C64" s="55" t="s">
        <v>79</v>
      </c>
      <c r="D64" s="51" t="s">
        <v>193</v>
      </c>
      <c r="E64" s="55" t="s">
        <v>151</v>
      </c>
      <c r="F64" s="69">
        <v>693500</v>
      </c>
      <c r="G64" s="69">
        <v>492575.37</v>
      </c>
      <c r="H64" s="69">
        <f>F64-G64</f>
        <v>200924.63</v>
      </c>
    </row>
    <row r="65" spans="1:8" s="53" customFormat="1" ht="55.2">
      <c r="A65" s="156" t="s">
        <v>194</v>
      </c>
      <c r="B65" s="59" t="s">
        <v>134</v>
      </c>
      <c r="C65" s="50" t="s">
        <v>79</v>
      </c>
      <c r="D65" s="54" t="s">
        <v>195</v>
      </c>
      <c r="E65" s="50"/>
      <c r="F65" s="52">
        <f t="shared" ref="F65:H68" si="9">F66</f>
        <v>516726</v>
      </c>
      <c r="G65" s="52">
        <f t="shared" si="9"/>
        <v>101007.01</v>
      </c>
      <c r="H65" s="52">
        <f t="shared" si="9"/>
        <v>415718.99</v>
      </c>
    </row>
    <row r="66" spans="1:8" s="53" customFormat="1" ht="52.8">
      <c r="A66" s="154" t="s">
        <v>196</v>
      </c>
      <c r="B66" s="61" t="s">
        <v>134</v>
      </c>
      <c r="C66" s="55" t="s">
        <v>79</v>
      </c>
      <c r="D66" s="51" t="s">
        <v>197</v>
      </c>
      <c r="E66" s="55"/>
      <c r="F66" s="56">
        <f t="shared" si="9"/>
        <v>516726</v>
      </c>
      <c r="G66" s="56">
        <f t="shared" si="9"/>
        <v>101007.01</v>
      </c>
      <c r="H66" s="56">
        <f t="shared" si="9"/>
        <v>415718.99</v>
      </c>
    </row>
    <row r="67" spans="1:8" s="53" customFormat="1" ht="26.4">
      <c r="A67" s="49" t="s">
        <v>198</v>
      </c>
      <c r="B67" s="61" t="s">
        <v>134</v>
      </c>
      <c r="C67" s="55" t="s">
        <v>79</v>
      </c>
      <c r="D67" s="51" t="s">
        <v>337</v>
      </c>
      <c r="E67" s="55"/>
      <c r="F67" s="56">
        <f t="shared" si="9"/>
        <v>516726</v>
      </c>
      <c r="G67" s="56">
        <f t="shared" si="9"/>
        <v>101007.01</v>
      </c>
      <c r="H67" s="56">
        <f t="shared" si="9"/>
        <v>415718.99</v>
      </c>
    </row>
    <row r="68" spans="1:8" s="53" customFormat="1" ht="26.4">
      <c r="A68" s="157" t="s">
        <v>175</v>
      </c>
      <c r="B68" s="61" t="s">
        <v>134</v>
      </c>
      <c r="C68" s="55" t="s">
        <v>79</v>
      </c>
      <c r="D68" s="51" t="s">
        <v>337</v>
      </c>
      <c r="E68" s="55" t="s">
        <v>149</v>
      </c>
      <c r="F68" s="56">
        <f t="shared" si="9"/>
        <v>516726</v>
      </c>
      <c r="G68" s="56">
        <f t="shared" si="9"/>
        <v>101007.01</v>
      </c>
      <c r="H68" s="56">
        <f t="shared" si="9"/>
        <v>415718.99</v>
      </c>
    </row>
    <row r="69" spans="1:8" s="53" customFormat="1" ht="39.6">
      <c r="A69" s="157" t="s">
        <v>150</v>
      </c>
      <c r="B69" s="61" t="s">
        <v>134</v>
      </c>
      <c r="C69" s="55" t="s">
        <v>79</v>
      </c>
      <c r="D69" s="51" t="s">
        <v>337</v>
      </c>
      <c r="E69" s="55" t="s">
        <v>151</v>
      </c>
      <c r="F69" s="57">
        <v>516726</v>
      </c>
      <c r="G69" s="57">
        <v>101007.01</v>
      </c>
      <c r="H69" s="69">
        <f>F69-G69</f>
        <v>415718.99</v>
      </c>
    </row>
    <row r="70" spans="1:8" s="53" customFormat="1" ht="69">
      <c r="A70" s="156" t="s">
        <v>199</v>
      </c>
      <c r="B70" s="59" t="s">
        <v>134</v>
      </c>
      <c r="C70" s="50" t="s">
        <v>79</v>
      </c>
      <c r="D70" s="54" t="s">
        <v>200</v>
      </c>
      <c r="E70" s="50"/>
      <c r="F70" s="72">
        <f t="shared" ref="F70:H73" si="10">F71</f>
        <v>100000</v>
      </c>
      <c r="G70" s="72">
        <f t="shared" si="10"/>
        <v>0</v>
      </c>
      <c r="H70" s="72">
        <f t="shared" si="10"/>
        <v>100000</v>
      </c>
    </row>
    <row r="71" spans="1:8" s="53" customFormat="1" ht="26.4">
      <c r="A71" s="154" t="s">
        <v>201</v>
      </c>
      <c r="B71" s="61" t="s">
        <v>134</v>
      </c>
      <c r="C71" s="55" t="s">
        <v>79</v>
      </c>
      <c r="D71" s="51" t="s">
        <v>202</v>
      </c>
      <c r="E71" s="55"/>
      <c r="F71" s="67">
        <f t="shared" si="10"/>
        <v>100000</v>
      </c>
      <c r="G71" s="67">
        <f t="shared" si="10"/>
        <v>0</v>
      </c>
      <c r="H71" s="67">
        <f t="shared" si="10"/>
        <v>100000</v>
      </c>
    </row>
    <row r="72" spans="1:8" s="68" customFormat="1" ht="26.4">
      <c r="A72" s="49" t="s">
        <v>203</v>
      </c>
      <c r="B72" s="61" t="s">
        <v>134</v>
      </c>
      <c r="C72" s="55" t="s">
        <v>79</v>
      </c>
      <c r="D72" s="66" t="s">
        <v>204</v>
      </c>
      <c r="E72" s="55"/>
      <c r="F72" s="67">
        <f t="shared" si="10"/>
        <v>100000</v>
      </c>
      <c r="G72" s="67">
        <f t="shared" si="10"/>
        <v>0</v>
      </c>
      <c r="H72" s="67">
        <f t="shared" si="10"/>
        <v>100000</v>
      </c>
    </row>
    <row r="73" spans="1:8" s="68" customFormat="1" ht="26.4">
      <c r="A73" s="157" t="s">
        <v>175</v>
      </c>
      <c r="B73" s="61" t="s">
        <v>134</v>
      </c>
      <c r="C73" s="55" t="s">
        <v>79</v>
      </c>
      <c r="D73" s="66" t="s">
        <v>204</v>
      </c>
      <c r="E73" s="65" t="s">
        <v>149</v>
      </c>
      <c r="F73" s="67">
        <f t="shared" si="10"/>
        <v>100000</v>
      </c>
      <c r="G73" s="67">
        <f t="shared" si="10"/>
        <v>0</v>
      </c>
      <c r="H73" s="67">
        <f t="shared" si="10"/>
        <v>100000</v>
      </c>
    </row>
    <row r="74" spans="1:8" s="68" customFormat="1" ht="39.6">
      <c r="A74" s="157" t="s">
        <v>150</v>
      </c>
      <c r="B74" s="61" t="s">
        <v>134</v>
      </c>
      <c r="C74" s="55" t="s">
        <v>79</v>
      </c>
      <c r="D74" s="66" t="s">
        <v>204</v>
      </c>
      <c r="E74" s="65" t="s">
        <v>151</v>
      </c>
      <c r="F74" s="69">
        <v>100000</v>
      </c>
      <c r="G74" s="69">
        <v>0</v>
      </c>
      <c r="H74" s="69">
        <f>F74-G74</f>
        <v>100000</v>
      </c>
    </row>
    <row r="75" spans="1:8" s="68" customFormat="1" ht="55.2">
      <c r="A75" s="156" t="s">
        <v>68</v>
      </c>
      <c r="B75" s="65" t="s">
        <v>134</v>
      </c>
      <c r="C75" s="65" t="s">
        <v>79</v>
      </c>
      <c r="D75" s="66" t="s">
        <v>144</v>
      </c>
      <c r="E75" s="65"/>
      <c r="F75" s="72">
        <f t="shared" ref="F75:H76" si="11">F76</f>
        <v>458400</v>
      </c>
      <c r="G75" s="72">
        <f t="shared" si="11"/>
        <v>359587.07</v>
      </c>
      <c r="H75" s="72">
        <f t="shared" si="11"/>
        <v>98812.93</v>
      </c>
    </row>
    <row r="76" spans="1:8" s="68" customFormat="1" ht="26.4">
      <c r="A76" s="154" t="s">
        <v>50</v>
      </c>
      <c r="B76" s="65" t="s">
        <v>134</v>
      </c>
      <c r="C76" s="65" t="s">
        <v>79</v>
      </c>
      <c r="D76" s="66" t="s">
        <v>145</v>
      </c>
      <c r="E76" s="65"/>
      <c r="F76" s="67">
        <f t="shared" si="11"/>
        <v>458400</v>
      </c>
      <c r="G76" s="67">
        <f t="shared" si="11"/>
        <v>359587.07</v>
      </c>
      <c r="H76" s="67">
        <f t="shared" si="11"/>
        <v>98812.93</v>
      </c>
    </row>
    <row r="77" spans="1:8" s="68" customFormat="1">
      <c r="A77" s="49" t="s">
        <v>205</v>
      </c>
      <c r="B77" s="65" t="s">
        <v>134</v>
      </c>
      <c r="C77" s="65" t="s">
        <v>79</v>
      </c>
      <c r="D77" s="66" t="s">
        <v>206</v>
      </c>
      <c r="E77" s="65"/>
      <c r="F77" s="67">
        <f>F78+F80</f>
        <v>458400</v>
      </c>
      <c r="G77" s="67">
        <f>G78+G80</f>
        <v>359587.07</v>
      </c>
      <c r="H77" s="67">
        <f>H78+H80</f>
        <v>98812.93</v>
      </c>
    </row>
    <row r="78" spans="1:8" s="68" customFormat="1" ht="26.4">
      <c r="A78" s="157" t="s">
        <v>175</v>
      </c>
      <c r="B78" s="65" t="s">
        <v>134</v>
      </c>
      <c r="C78" s="65" t="s">
        <v>79</v>
      </c>
      <c r="D78" s="66" t="s">
        <v>206</v>
      </c>
      <c r="E78" s="65" t="s">
        <v>149</v>
      </c>
      <c r="F78" s="67">
        <f>F79</f>
        <v>342959.86</v>
      </c>
      <c r="G78" s="67">
        <f>G79</f>
        <v>244822.62</v>
      </c>
      <c r="H78" s="67">
        <f>H79</f>
        <v>98137.239999999991</v>
      </c>
    </row>
    <row r="79" spans="1:8" s="68" customFormat="1" ht="39.6">
      <c r="A79" s="157" t="s">
        <v>150</v>
      </c>
      <c r="B79" s="65" t="s">
        <v>134</v>
      </c>
      <c r="C79" s="65" t="s">
        <v>79</v>
      </c>
      <c r="D79" s="66" t="s">
        <v>206</v>
      </c>
      <c r="E79" s="65" t="s">
        <v>151</v>
      </c>
      <c r="F79" s="69">
        <v>342959.86</v>
      </c>
      <c r="G79" s="69">
        <v>244822.62</v>
      </c>
      <c r="H79" s="69">
        <f>F79-G79</f>
        <v>98137.239999999991</v>
      </c>
    </row>
    <row r="80" spans="1:8" s="68" customFormat="1">
      <c r="A80" s="157" t="s">
        <v>152</v>
      </c>
      <c r="B80" s="65" t="s">
        <v>134</v>
      </c>
      <c r="C80" s="65" t="s">
        <v>79</v>
      </c>
      <c r="D80" s="66" t="s">
        <v>206</v>
      </c>
      <c r="E80" s="65" t="s">
        <v>153</v>
      </c>
      <c r="F80" s="67">
        <f>SUM(F81:F82)</f>
        <v>115440.14</v>
      </c>
      <c r="G80" s="67">
        <f>SUM(G81:G82)</f>
        <v>114764.45</v>
      </c>
      <c r="H80" s="67">
        <f>SUM(H81:H82)</f>
        <v>675.69000000000233</v>
      </c>
    </row>
    <row r="81" spans="1:8" s="68" customFormat="1">
      <c r="A81" s="157" t="s">
        <v>409</v>
      </c>
      <c r="B81" s="65" t="s">
        <v>134</v>
      </c>
      <c r="C81" s="65" t="s">
        <v>79</v>
      </c>
      <c r="D81" s="66" t="s">
        <v>206</v>
      </c>
      <c r="E81" s="65" t="s">
        <v>408</v>
      </c>
      <c r="F81" s="69">
        <v>41840.14</v>
      </c>
      <c r="G81" s="69">
        <v>41840.14</v>
      </c>
      <c r="H81" s="69">
        <f>F81-G81</f>
        <v>0</v>
      </c>
    </row>
    <row r="82" spans="1:8" s="68" customFormat="1">
      <c r="A82" s="157" t="s">
        <v>154</v>
      </c>
      <c r="B82" s="65" t="s">
        <v>134</v>
      </c>
      <c r="C82" s="65" t="s">
        <v>79</v>
      </c>
      <c r="D82" s="66" t="s">
        <v>206</v>
      </c>
      <c r="E82" s="65" t="s">
        <v>155</v>
      </c>
      <c r="F82" s="69">
        <v>73600</v>
      </c>
      <c r="G82" s="69">
        <v>72924.31</v>
      </c>
      <c r="H82" s="69">
        <f>F82-G82</f>
        <v>675.69000000000233</v>
      </c>
    </row>
    <row r="83" spans="1:8" s="48" customFormat="1" ht="13.8">
      <c r="A83" s="141" t="s">
        <v>332</v>
      </c>
      <c r="B83" s="70" t="s">
        <v>134</v>
      </c>
      <c r="C83" s="70" t="s">
        <v>79</v>
      </c>
      <c r="D83" s="71" t="s">
        <v>333</v>
      </c>
      <c r="E83" s="75"/>
      <c r="F83" s="72">
        <f t="shared" ref="F83:H84" si="12">F84</f>
        <v>390600</v>
      </c>
      <c r="G83" s="72">
        <f t="shared" si="12"/>
        <v>245556.27</v>
      </c>
      <c r="H83" s="72">
        <f t="shared" si="12"/>
        <v>145043.73000000001</v>
      </c>
    </row>
    <row r="84" spans="1:8" ht="79.2">
      <c r="A84" s="49" t="s">
        <v>38</v>
      </c>
      <c r="B84" s="65" t="s">
        <v>134</v>
      </c>
      <c r="C84" s="65" t="s">
        <v>79</v>
      </c>
      <c r="D84" s="66" t="s">
        <v>333</v>
      </c>
      <c r="E84" s="65" t="s">
        <v>139</v>
      </c>
      <c r="F84" s="67">
        <f t="shared" si="12"/>
        <v>390600</v>
      </c>
      <c r="G84" s="67">
        <f t="shared" si="12"/>
        <v>245556.27</v>
      </c>
      <c r="H84" s="67">
        <f t="shared" si="12"/>
        <v>145043.73000000001</v>
      </c>
    </row>
    <row r="85" spans="1:8" ht="26.4">
      <c r="A85" s="143" t="s">
        <v>334</v>
      </c>
      <c r="B85" s="65" t="s">
        <v>134</v>
      </c>
      <c r="C85" s="65" t="s">
        <v>79</v>
      </c>
      <c r="D85" s="66" t="s">
        <v>333</v>
      </c>
      <c r="E85" s="65" t="s">
        <v>141</v>
      </c>
      <c r="F85" s="69">
        <v>390600</v>
      </c>
      <c r="G85" s="69">
        <v>245556.27</v>
      </c>
      <c r="H85" s="69">
        <f>F85-G85</f>
        <v>145043.73000000001</v>
      </c>
    </row>
    <row r="86" spans="1:8" ht="41.4">
      <c r="A86" s="141" t="s">
        <v>335</v>
      </c>
      <c r="B86" s="70" t="s">
        <v>134</v>
      </c>
      <c r="C86" s="70" t="s">
        <v>79</v>
      </c>
      <c r="D86" s="71" t="s">
        <v>336</v>
      </c>
      <c r="E86" s="70"/>
      <c r="F86" s="72">
        <f t="shared" ref="F86:H87" si="13">F87</f>
        <v>562460</v>
      </c>
      <c r="G86" s="72">
        <f t="shared" si="13"/>
        <v>327108.19</v>
      </c>
      <c r="H86" s="72">
        <f t="shared" si="13"/>
        <v>235351.81</v>
      </c>
    </row>
    <row r="87" spans="1:8" ht="79.2">
      <c r="A87" s="49" t="s">
        <v>38</v>
      </c>
      <c r="B87" s="65" t="s">
        <v>134</v>
      </c>
      <c r="C87" s="65" t="s">
        <v>79</v>
      </c>
      <c r="D87" s="66" t="s">
        <v>336</v>
      </c>
      <c r="E87" s="65" t="s">
        <v>139</v>
      </c>
      <c r="F87" s="67">
        <f t="shared" si="13"/>
        <v>562460</v>
      </c>
      <c r="G87" s="67">
        <f t="shared" si="13"/>
        <v>327108.19</v>
      </c>
      <c r="H87" s="67">
        <f t="shared" si="13"/>
        <v>235351.81</v>
      </c>
    </row>
    <row r="88" spans="1:8" ht="26.4">
      <c r="A88" s="143" t="s">
        <v>334</v>
      </c>
      <c r="B88" s="65" t="s">
        <v>134</v>
      </c>
      <c r="C88" s="65" t="s">
        <v>79</v>
      </c>
      <c r="D88" s="66" t="s">
        <v>336</v>
      </c>
      <c r="E88" s="65" t="s">
        <v>141</v>
      </c>
      <c r="F88" s="69">
        <v>562460</v>
      </c>
      <c r="G88" s="69">
        <v>327108.19</v>
      </c>
      <c r="H88" s="69">
        <f>F88-G88</f>
        <v>235351.81</v>
      </c>
    </row>
    <row r="89" spans="1:8">
      <c r="A89" s="147" t="s">
        <v>207</v>
      </c>
      <c r="B89" s="148" t="s">
        <v>134</v>
      </c>
      <c r="C89" s="148" t="s">
        <v>81</v>
      </c>
      <c r="D89" s="149"/>
      <c r="E89" s="148"/>
      <c r="F89" s="146">
        <f>F90</f>
        <v>686374</v>
      </c>
      <c r="G89" s="146">
        <f>G90</f>
        <v>394817.54000000004</v>
      </c>
      <c r="H89" s="146">
        <f>H90</f>
        <v>291556.45999999996</v>
      </c>
    </row>
    <row r="90" spans="1:8">
      <c r="A90" s="73" t="s">
        <v>84</v>
      </c>
      <c r="B90" s="59" t="s">
        <v>134</v>
      </c>
      <c r="C90" s="70" t="s">
        <v>83</v>
      </c>
      <c r="D90" s="71"/>
      <c r="E90" s="65"/>
      <c r="F90" s="72">
        <f>F92</f>
        <v>686374</v>
      </c>
      <c r="G90" s="72">
        <f>G92</f>
        <v>394817.54000000004</v>
      </c>
      <c r="H90" s="72">
        <f>H92</f>
        <v>291556.45999999996</v>
      </c>
    </row>
    <row r="91" spans="1:8" ht="27.6">
      <c r="A91" s="156" t="s">
        <v>208</v>
      </c>
      <c r="B91" s="59" t="s">
        <v>134</v>
      </c>
      <c r="C91" s="59" t="s">
        <v>83</v>
      </c>
      <c r="D91" s="60" t="s">
        <v>209</v>
      </c>
      <c r="E91" s="61"/>
      <c r="F91" s="62">
        <f t="shared" ref="F91:H92" si="14">F92</f>
        <v>686374</v>
      </c>
      <c r="G91" s="62">
        <f t="shared" si="14"/>
        <v>394817.54000000004</v>
      </c>
      <c r="H91" s="62">
        <f t="shared" si="14"/>
        <v>291556.45999999996</v>
      </c>
    </row>
    <row r="92" spans="1:8" s="53" customFormat="1">
      <c r="A92" s="49" t="s">
        <v>55</v>
      </c>
      <c r="B92" s="61" t="s">
        <v>134</v>
      </c>
      <c r="C92" s="61" t="s">
        <v>83</v>
      </c>
      <c r="D92" s="63" t="s">
        <v>210</v>
      </c>
      <c r="E92" s="61"/>
      <c r="F92" s="64">
        <f t="shared" si="14"/>
        <v>686374</v>
      </c>
      <c r="G92" s="64">
        <f t="shared" si="14"/>
        <v>394817.54000000004</v>
      </c>
      <c r="H92" s="64">
        <f t="shared" si="14"/>
        <v>291556.45999999996</v>
      </c>
    </row>
    <row r="93" spans="1:8" s="53" customFormat="1" ht="39.6">
      <c r="A93" s="157" t="s">
        <v>211</v>
      </c>
      <c r="B93" s="61" t="s">
        <v>134</v>
      </c>
      <c r="C93" s="61" t="s">
        <v>83</v>
      </c>
      <c r="D93" s="63" t="s">
        <v>212</v>
      </c>
      <c r="E93" s="61"/>
      <c r="F93" s="64">
        <f>F94+F96</f>
        <v>686374</v>
      </c>
      <c r="G93" s="64">
        <f>G94+G96</f>
        <v>394817.54000000004</v>
      </c>
      <c r="H93" s="64">
        <f>H94+H96</f>
        <v>291556.45999999996</v>
      </c>
    </row>
    <row r="94" spans="1:8" s="53" customFormat="1" ht="66">
      <c r="A94" s="157" t="s">
        <v>38</v>
      </c>
      <c r="B94" s="61" t="s">
        <v>134</v>
      </c>
      <c r="C94" s="61" t="s">
        <v>83</v>
      </c>
      <c r="D94" s="63" t="s">
        <v>212</v>
      </c>
      <c r="E94" s="61" t="s">
        <v>139</v>
      </c>
      <c r="F94" s="64">
        <f>F95</f>
        <v>513474</v>
      </c>
      <c r="G94" s="64">
        <f>G95</f>
        <v>386694.7</v>
      </c>
      <c r="H94" s="64">
        <f>H95</f>
        <v>126779.29999999999</v>
      </c>
    </row>
    <row r="95" spans="1:8" s="53" customFormat="1" ht="26.4">
      <c r="A95" s="157" t="s">
        <v>140</v>
      </c>
      <c r="B95" s="61" t="s">
        <v>134</v>
      </c>
      <c r="C95" s="61" t="s">
        <v>83</v>
      </c>
      <c r="D95" s="63" t="s">
        <v>212</v>
      </c>
      <c r="E95" s="61" t="s">
        <v>141</v>
      </c>
      <c r="F95" s="69">
        <v>513474</v>
      </c>
      <c r="G95" s="69">
        <v>386694.7</v>
      </c>
      <c r="H95" s="69">
        <f>F95-G95</f>
        <v>126779.29999999999</v>
      </c>
    </row>
    <row r="96" spans="1:8" s="53" customFormat="1" ht="26.4">
      <c r="A96" s="157" t="s">
        <v>175</v>
      </c>
      <c r="B96" s="61" t="s">
        <v>134</v>
      </c>
      <c r="C96" s="61" t="s">
        <v>83</v>
      </c>
      <c r="D96" s="63" t="s">
        <v>212</v>
      </c>
      <c r="E96" s="61" t="s">
        <v>149</v>
      </c>
      <c r="F96" s="67">
        <f>F97</f>
        <v>172900</v>
      </c>
      <c r="G96" s="67">
        <f>G97</f>
        <v>8122.84</v>
      </c>
      <c r="H96" s="67">
        <f>H97</f>
        <v>164777.16</v>
      </c>
    </row>
    <row r="97" spans="1:8" s="53" customFormat="1" ht="39.6">
      <c r="A97" s="157" t="s">
        <v>150</v>
      </c>
      <c r="B97" s="61" t="s">
        <v>134</v>
      </c>
      <c r="C97" s="61" t="s">
        <v>83</v>
      </c>
      <c r="D97" s="63" t="s">
        <v>212</v>
      </c>
      <c r="E97" s="61" t="s">
        <v>151</v>
      </c>
      <c r="F97" s="69">
        <v>172900</v>
      </c>
      <c r="G97" s="69">
        <v>8122.84</v>
      </c>
      <c r="H97" s="69">
        <f>F97-G97</f>
        <v>164777.16</v>
      </c>
    </row>
    <row r="98" spans="1:8" s="53" customFormat="1" ht="26.4">
      <c r="A98" s="147" t="s">
        <v>86</v>
      </c>
      <c r="B98" s="148" t="s">
        <v>134</v>
      </c>
      <c r="C98" s="148" t="s">
        <v>85</v>
      </c>
      <c r="D98" s="149"/>
      <c r="E98" s="148"/>
      <c r="F98" s="146">
        <f>F99+F118</f>
        <v>3658202</v>
      </c>
      <c r="G98" s="146">
        <f>G99+G118</f>
        <v>2450486.9900000002</v>
      </c>
      <c r="H98" s="146">
        <f>H99+H118</f>
        <v>1207715.01</v>
      </c>
    </row>
    <row r="99" spans="1:8" s="68" customFormat="1" ht="39.6">
      <c r="A99" s="49" t="s">
        <v>213</v>
      </c>
      <c r="B99" s="50" t="s">
        <v>134</v>
      </c>
      <c r="C99" s="50" t="s">
        <v>87</v>
      </c>
      <c r="D99" s="54"/>
      <c r="E99" s="55"/>
      <c r="F99" s="52">
        <f t="shared" ref="F99:H100" si="15">F100</f>
        <v>3528202</v>
      </c>
      <c r="G99" s="52">
        <f t="shared" si="15"/>
        <v>2394486.9900000002</v>
      </c>
      <c r="H99" s="52">
        <f t="shared" si="15"/>
        <v>1133715.01</v>
      </c>
    </row>
    <row r="100" spans="1:8" s="68" customFormat="1" ht="55.2">
      <c r="A100" s="156" t="s">
        <v>160</v>
      </c>
      <c r="B100" s="50" t="s">
        <v>134</v>
      </c>
      <c r="C100" s="50" t="s">
        <v>87</v>
      </c>
      <c r="D100" s="54" t="s">
        <v>161</v>
      </c>
      <c r="E100" s="55"/>
      <c r="F100" s="52">
        <f t="shared" si="15"/>
        <v>3528202</v>
      </c>
      <c r="G100" s="52">
        <f t="shared" si="15"/>
        <v>2394486.9900000002</v>
      </c>
      <c r="H100" s="52">
        <f t="shared" si="15"/>
        <v>1133715.01</v>
      </c>
    </row>
    <row r="101" spans="1:8" s="68" customFormat="1" ht="39.6">
      <c r="A101" s="154" t="s">
        <v>51</v>
      </c>
      <c r="B101" s="55" t="s">
        <v>134</v>
      </c>
      <c r="C101" s="55" t="s">
        <v>87</v>
      </c>
      <c r="D101" s="51" t="s">
        <v>162</v>
      </c>
      <c r="E101" s="55"/>
      <c r="F101" s="56">
        <f>F105+F108+F113+F102</f>
        <v>3528202</v>
      </c>
      <c r="G101" s="56">
        <f>G105+G108+G113+G102</f>
        <v>2394486.9900000002</v>
      </c>
      <c r="H101" s="56">
        <f>H105+H108+H113+H102</f>
        <v>1133715.01</v>
      </c>
    </row>
    <row r="102" spans="1:8" s="68" customFormat="1">
      <c r="A102" s="49" t="s">
        <v>376</v>
      </c>
      <c r="B102" s="65" t="s">
        <v>134</v>
      </c>
      <c r="C102" s="65" t="s">
        <v>87</v>
      </c>
      <c r="D102" s="51" t="s">
        <v>377</v>
      </c>
      <c r="E102" s="65"/>
      <c r="F102" s="67">
        <f t="shared" ref="F102:H103" si="16">F103</f>
        <v>1586148</v>
      </c>
      <c r="G102" s="67">
        <f t="shared" si="16"/>
        <v>1327452.3</v>
      </c>
      <c r="H102" s="67">
        <f t="shared" si="16"/>
        <v>258695.69999999995</v>
      </c>
    </row>
    <row r="103" spans="1:8" s="68" customFormat="1" ht="66">
      <c r="A103" s="157" t="s">
        <v>38</v>
      </c>
      <c r="B103" s="65" t="s">
        <v>134</v>
      </c>
      <c r="C103" s="65" t="s">
        <v>87</v>
      </c>
      <c r="D103" s="51" t="s">
        <v>377</v>
      </c>
      <c r="E103" s="65" t="s">
        <v>139</v>
      </c>
      <c r="F103" s="67">
        <f t="shared" si="16"/>
        <v>1586148</v>
      </c>
      <c r="G103" s="67">
        <f t="shared" si="16"/>
        <v>1327452.3</v>
      </c>
      <c r="H103" s="67">
        <f t="shared" si="16"/>
        <v>258695.69999999995</v>
      </c>
    </row>
    <row r="104" spans="1:8" s="53" customFormat="1" ht="26.4">
      <c r="A104" s="157" t="s">
        <v>140</v>
      </c>
      <c r="B104" s="65" t="s">
        <v>134</v>
      </c>
      <c r="C104" s="65" t="s">
        <v>87</v>
      </c>
      <c r="D104" s="51" t="s">
        <v>377</v>
      </c>
      <c r="E104" s="65" t="s">
        <v>141</v>
      </c>
      <c r="F104" s="69">
        <v>1586148</v>
      </c>
      <c r="G104" s="69">
        <v>1327452.3</v>
      </c>
      <c r="H104" s="69">
        <f>F104-G104</f>
        <v>258695.69999999995</v>
      </c>
    </row>
    <row r="105" spans="1:8" s="68" customFormat="1" ht="26.4">
      <c r="A105" s="49" t="s">
        <v>214</v>
      </c>
      <c r="B105" s="55" t="s">
        <v>134</v>
      </c>
      <c r="C105" s="55" t="s">
        <v>87</v>
      </c>
      <c r="D105" s="51" t="s">
        <v>215</v>
      </c>
      <c r="E105" s="55"/>
      <c r="F105" s="56">
        <f t="shared" ref="F105:H106" si="17">F106</f>
        <v>442000</v>
      </c>
      <c r="G105" s="56">
        <f t="shared" si="17"/>
        <v>0</v>
      </c>
      <c r="H105" s="56">
        <f t="shared" si="17"/>
        <v>442000</v>
      </c>
    </row>
    <row r="106" spans="1:8" s="68" customFormat="1" ht="26.4">
      <c r="A106" s="157" t="s">
        <v>175</v>
      </c>
      <c r="B106" s="55" t="s">
        <v>134</v>
      </c>
      <c r="C106" s="55" t="s">
        <v>87</v>
      </c>
      <c r="D106" s="51" t="s">
        <v>215</v>
      </c>
      <c r="E106" s="55" t="s">
        <v>149</v>
      </c>
      <c r="F106" s="56">
        <f t="shared" si="17"/>
        <v>442000</v>
      </c>
      <c r="G106" s="56">
        <f t="shared" si="17"/>
        <v>0</v>
      </c>
      <c r="H106" s="56">
        <f t="shared" si="17"/>
        <v>442000</v>
      </c>
    </row>
    <row r="107" spans="1:8" s="53" customFormat="1" ht="39.6">
      <c r="A107" s="157" t="s">
        <v>150</v>
      </c>
      <c r="B107" s="55" t="s">
        <v>134</v>
      </c>
      <c r="C107" s="55" t="s">
        <v>87</v>
      </c>
      <c r="D107" s="51" t="s">
        <v>215</v>
      </c>
      <c r="E107" s="55" t="s">
        <v>151</v>
      </c>
      <c r="F107" s="57">
        <v>442000</v>
      </c>
      <c r="G107" s="57">
        <v>0</v>
      </c>
      <c r="H107" s="69">
        <f>F107-G107</f>
        <v>442000</v>
      </c>
    </row>
    <row r="108" spans="1:8" s="53" customFormat="1">
      <c r="A108" s="49" t="s">
        <v>216</v>
      </c>
      <c r="B108" s="65" t="s">
        <v>134</v>
      </c>
      <c r="C108" s="65" t="s">
        <v>87</v>
      </c>
      <c r="D108" s="66" t="s">
        <v>217</v>
      </c>
      <c r="E108" s="65"/>
      <c r="F108" s="67">
        <f>F109+F111</f>
        <v>1308154</v>
      </c>
      <c r="G108" s="67">
        <f>G109+G111</f>
        <v>935364.69</v>
      </c>
      <c r="H108" s="67">
        <f>H109+H111</f>
        <v>372789.31000000006</v>
      </c>
    </row>
    <row r="109" spans="1:8" s="53" customFormat="1" ht="66">
      <c r="A109" s="157" t="s">
        <v>38</v>
      </c>
      <c r="B109" s="65" t="s">
        <v>134</v>
      </c>
      <c r="C109" s="65" t="s">
        <v>87</v>
      </c>
      <c r="D109" s="66" t="s">
        <v>217</v>
      </c>
      <c r="E109" s="65" t="s">
        <v>139</v>
      </c>
      <c r="F109" s="67">
        <f>F110</f>
        <v>1298154</v>
      </c>
      <c r="G109" s="67">
        <f>G110</f>
        <v>935364.69</v>
      </c>
      <c r="H109" s="67">
        <f>H110</f>
        <v>362789.31000000006</v>
      </c>
    </row>
    <row r="110" spans="1:8" s="53" customFormat="1" ht="26.4">
      <c r="A110" s="157" t="s">
        <v>140</v>
      </c>
      <c r="B110" s="65" t="s">
        <v>134</v>
      </c>
      <c r="C110" s="65" t="s">
        <v>87</v>
      </c>
      <c r="D110" s="66" t="s">
        <v>217</v>
      </c>
      <c r="E110" s="65" t="s">
        <v>141</v>
      </c>
      <c r="F110" s="69">
        <f>997046+301108</f>
        <v>1298154</v>
      </c>
      <c r="G110" s="69">
        <v>935364.69</v>
      </c>
      <c r="H110" s="69">
        <f>F110-G110</f>
        <v>362789.31000000006</v>
      </c>
    </row>
    <row r="111" spans="1:8" s="53" customFormat="1" ht="26.4">
      <c r="A111" s="157" t="s">
        <v>175</v>
      </c>
      <c r="B111" s="65" t="s">
        <v>134</v>
      </c>
      <c r="C111" s="65" t="s">
        <v>87</v>
      </c>
      <c r="D111" s="66" t="s">
        <v>217</v>
      </c>
      <c r="E111" s="65" t="s">
        <v>149</v>
      </c>
      <c r="F111" s="67">
        <f>F112</f>
        <v>10000</v>
      </c>
      <c r="G111" s="67">
        <f>G112</f>
        <v>0</v>
      </c>
      <c r="H111" s="67">
        <f>H112</f>
        <v>10000</v>
      </c>
    </row>
    <row r="112" spans="1:8" s="53" customFormat="1" ht="39.6">
      <c r="A112" s="157" t="s">
        <v>150</v>
      </c>
      <c r="B112" s="65" t="s">
        <v>134</v>
      </c>
      <c r="C112" s="65" t="s">
        <v>87</v>
      </c>
      <c r="D112" s="66" t="s">
        <v>217</v>
      </c>
      <c r="E112" s="65" t="s">
        <v>151</v>
      </c>
      <c r="F112" s="69">
        <v>10000</v>
      </c>
      <c r="G112" s="69">
        <v>0</v>
      </c>
      <c r="H112" s="69">
        <f>F112-G112</f>
        <v>10000</v>
      </c>
    </row>
    <row r="113" spans="1:8" s="53" customFormat="1">
      <c r="A113" s="49" t="s">
        <v>218</v>
      </c>
      <c r="B113" s="55" t="s">
        <v>134</v>
      </c>
      <c r="C113" s="55" t="s">
        <v>87</v>
      </c>
      <c r="D113" s="51" t="s">
        <v>219</v>
      </c>
      <c r="E113" s="55"/>
      <c r="F113" s="56">
        <f>F114+F116</f>
        <v>191900</v>
      </c>
      <c r="G113" s="56">
        <f>G114+G116</f>
        <v>131670</v>
      </c>
      <c r="H113" s="56">
        <f>H114+H116</f>
        <v>60230</v>
      </c>
    </row>
    <row r="114" spans="1:8" s="53" customFormat="1" ht="66">
      <c r="A114" s="157" t="s">
        <v>38</v>
      </c>
      <c r="B114" s="65" t="s">
        <v>134</v>
      </c>
      <c r="C114" s="65" t="s">
        <v>87</v>
      </c>
      <c r="D114" s="66" t="s">
        <v>219</v>
      </c>
      <c r="E114" s="65" t="s">
        <v>139</v>
      </c>
      <c r="F114" s="67">
        <f>F115</f>
        <v>172900</v>
      </c>
      <c r="G114" s="67">
        <f>G115</f>
        <v>120870</v>
      </c>
      <c r="H114" s="67">
        <f>H115</f>
        <v>52030</v>
      </c>
    </row>
    <row r="115" spans="1:8" s="53" customFormat="1" ht="26.4">
      <c r="A115" s="157" t="s">
        <v>140</v>
      </c>
      <c r="B115" s="65" t="s">
        <v>134</v>
      </c>
      <c r="C115" s="65" t="s">
        <v>87</v>
      </c>
      <c r="D115" s="66" t="s">
        <v>219</v>
      </c>
      <c r="E115" s="65" t="s">
        <v>274</v>
      </c>
      <c r="F115" s="69">
        <v>172900</v>
      </c>
      <c r="G115" s="69">
        <v>120870</v>
      </c>
      <c r="H115" s="69">
        <f>F115-G115</f>
        <v>52030</v>
      </c>
    </row>
    <row r="116" spans="1:8" s="53" customFormat="1" ht="26.4">
      <c r="A116" s="157" t="s">
        <v>148</v>
      </c>
      <c r="B116" s="55" t="s">
        <v>134</v>
      </c>
      <c r="C116" s="55" t="s">
        <v>87</v>
      </c>
      <c r="D116" s="51" t="s">
        <v>219</v>
      </c>
      <c r="E116" s="55" t="s">
        <v>149</v>
      </c>
      <c r="F116" s="67">
        <f>F117</f>
        <v>19000</v>
      </c>
      <c r="G116" s="67">
        <f>G117</f>
        <v>10800</v>
      </c>
      <c r="H116" s="67">
        <f>H117</f>
        <v>8200</v>
      </c>
    </row>
    <row r="117" spans="1:8" s="48" customFormat="1" ht="39.6">
      <c r="A117" s="157" t="s">
        <v>150</v>
      </c>
      <c r="B117" s="55" t="s">
        <v>134</v>
      </c>
      <c r="C117" s="55" t="s">
        <v>87</v>
      </c>
      <c r="D117" s="51" t="s">
        <v>219</v>
      </c>
      <c r="E117" s="55" t="s">
        <v>151</v>
      </c>
      <c r="F117" s="69">
        <f>13100+5900</f>
        <v>19000</v>
      </c>
      <c r="G117" s="69">
        <v>10800</v>
      </c>
      <c r="H117" s="69">
        <f>F117-G117</f>
        <v>8200</v>
      </c>
    </row>
    <row r="118" spans="1:8" s="53" customFormat="1">
      <c r="A118" s="49" t="s">
        <v>345</v>
      </c>
      <c r="B118" s="50" t="s">
        <v>134</v>
      </c>
      <c r="C118" s="50" t="s">
        <v>346</v>
      </c>
      <c r="D118" s="50"/>
      <c r="E118" s="140"/>
      <c r="F118" s="52">
        <f t="shared" ref="F118:H120" si="18">F119</f>
        <v>130000</v>
      </c>
      <c r="G118" s="52">
        <f t="shared" si="18"/>
        <v>56000</v>
      </c>
      <c r="H118" s="52">
        <f t="shared" si="18"/>
        <v>74000</v>
      </c>
    </row>
    <row r="119" spans="1:8" s="53" customFormat="1" ht="55.2">
      <c r="A119" s="141" t="s">
        <v>160</v>
      </c>
      <c r="B119" s="50" t="s">
        <v>134</v>
      </c>
      <c r="C119" s="50" t="s">
        <v>346</v>
      </c>
      <c r="D119" s="50" t="s">
        <v>161</v>
      </c>
      <c r="E119" s="140"/>
      <c r="F119" s="52">
        <f t="shared" si="18"/>
        <v>130000</v>
      </c>
      <c r="G119" s="52">
        <f t="shared" si="18"/>
        <v>56000</v>
      </c>
      <c r="H119" s="52">
        <f t="shared" si="18"/>
        <v>74000</v>
      </c>
    </row>
    <row r="120" spans="1:8" s="53" customFormat="1" ht="39.6">
      <c r="A120" s="154" t="s">
        <v>347</v>
      </c>
      <c r="B120" s="55" t="s">
        <v>352</v>
      </c>
      <c r="C120" s="55" t="s">
        <v>346</v>
      </c>
      <c r="D120" s="55" t="s">
        <v>162</v>
      </c>
      <c r="E120" s="142"/>
      <c r="F120" s="56">
        <f t="shared" si="18"/>
        <v>130000</v>
      </c>
      <c r="G120" s="56">
        <f t="shared" si="18"/>
        <v>56000</v>
      </c>
      <c r="H120" s="56">
        <f t="shared" si="18"/>
        <v>74000</v>
      </c>
    </row>
    <row r="121" spans="1:8" s="53" customFormat="1" ht="39.6">
      <c r="A121" s="49" t="s">
        <v>348</v>
      </c>
      <c r="B121" s="55" t="s">
        <v>352</v>
      </c>
      <c r="C121" s="55" t="s">
        <v>346</v>
      </c>
      <c r="D121" s="55" t="s">
        <v>349</v>
      </c>
      <c r="E121" s="142"/>
      <c r="F121" s="56">
        <f>F122+F124</f>
        <v>130000</v>
      </c>
      <c r="G121" s="56">
        <f>G122+G124</f>
        <v>56000</v>
      </c>
      <c r="H121" s="56">
        <f>H122+H124</f>
        <v>74000</v>
      </c>
    </row>
    <row r="122" spans="1:8" s="53" customFormat="1" ht="66">
      <c r="A122" s="157" t="s">
        <v>350</v>
      </c>
      <c r="B122" s="55" t="s">
        <v>352</v>
      </c>
      <c r="C122" s="55" t="s">
        <v>346</v>
      </c>
      <c r="D122" s="55" t="s">
        <v>349</v>
      </c>
      <c r="E122" s="55">
        <v>100</v>
      </c>
      <c r="F122" s="56">
        <f>F123</f>
        <v>100000</v>
      </c>
      <c r="G122" s="56">
        <f>G123</f>
        <v>56000</v>
      </c>
      <c r="H122" s="56">
        <f>H123</f>
        <v>44000</v>
      </c>
    </row>
    <row r="123" spans="1:8" s="53" customFormat="1" ht="26.4">
      <c r="A123" s="157" t="s">
        <v>351</v>
      </c>
      <c r="B123" s="55" t="s">
        <v>352</v>
      </c>
      <c r="C123" s="55" t="s">
        <v>346</v>
      </c>
      <c r="D123" s="55" t="s">
        <v>349</v>
      </c>
      <c r="E123" s="55" t="s">
        <v>274</v>
      </c>
      <c r="F123" s="69">
        <v>100000</v>
      </c>
      <c r="G123" s="69">
        <v>56000</v>
      </c>
      <c r="H123" s="69">
        <f>F123-G123</f>
        <v>44000</v>
      </c>
    </row>
    <row r="124" spans="1:8" s="53" customFormat="1" ht="26.4">
      <c r="A124" s="157" t="s">
        <v>175</v>
      </c>
      <c r="B124" s="55" t="s">
        <v>352</v>
      </c>
      <c r="C124" s="55" t="s">
        <v>346</v>
      </c>
      <c r="D124" s="55" t="s">
        <v>349</v>
      </c>
      <c r="E124" s="55" t="s">
        <v>149</v>
      </c>
      <c r="F124" s="67">
        <f>F125</f>
        <v>30000</v>
      </c>
      <c r="G124" s="67">
        <f>G125</f>
        <v>0</v>
      </c>
      <c r="H124" s="67">
        <f>H125</f>
        <v>30000</v>
      </c>
    </row>
    <row r="125" spans="1:8" s="53" customFormat="1" ht="39.6">
      <c r="A125" s="157" t="s">
        <v>150</v>
      </c>
      <c r="B125" s="55" t="s">
        <v>352</v>
      </c>
      <c r="C125" s="55" t="s">
        <v>346</v>
      </c>
      <c r="D125" s="55" t="s">
        <v>349</v>
      </c>
      <c r="E125" s="55" t="s">
        <v>151</v>
      </c>
      <c r="F125" s="69">
        <v>30000</v>
      </c>
      <c r="G125" s="69">
        <v>0</v>
      </c>
      <c r="H125" s="69">
        <f>F125-G125</f>
        <v>30000</v>
      </c>
    </row>
    <row r="126" spans="1:8" s="53" customFormat="1">
      <c r="A126" s="147" t="s">
        <v>220</v>
      </c>
      <c r="B126" s="148" t="s">
        <v>134</v>
      </c>
      <c r="C126" s="148" t="s">
        <v>89</v>
      </c>
      <c r="D126" s="149"/>
      <c r="E126" s="148"/>
      <c r="F126" s="146">
        <f>F145+F127</f>
        <v>26761781.190000001</v>
      </c>
      <c r="G126" s="146">
        <f>G145+G127</f>
        <v>2924507.72</v>
      </c>
      <c r="H126" s="146">
        <f>H145+H127</f>
        <v>23837273.469999999</v>
      </c>
    </row>
    <row r="127" spans="1:8" s="53" customFormat="1">
      <c r="A127" s="49" t="s">
        <v>92</v>
      </c>
      <c r="B127" s="50" t="s">
        <v>134</v>
      </c>
      <c r="C127" s="50" t="s">
        <v>91</v>
      </c>
      <c r="D127" s="51"/>
      <c r="E127" s="55"/>
      <c r="F127" s="52">
        <f t="shared" ref="F127:H128" si="19">F128</f>
        <v>23267911.030000001</v>
      </c>
      <c r="G127" s="52">
        <f t="shared" si="19"/>
        <v>2815807.72</v>
      </c>
      <c r="H127" s="52">
        <f t="shared" si="19"/>
        <v>20452103.309999999</v>
      </c>
    </row>
    <row r="128" spans="1:8" s="53" customFormat="1" ht="45.6" customHeight="1">
      <c r="A128" s="156" t="s">
        <v>221</v>
      </c>
      <c r="B128" s="50" t="s">
        <v>134</v>
      </c>
      <c r="C128" s="50" t="s">
        <v>91</v>
      </c>
      <c r="D128" s="54" t="s">
        <v>222</v>
      </c>
      <c r="E128" s="55"/>
      <c r="F128" s="52">
        <f t="shared" si="19"/>
        <v>23267911.030000001</v>
      </c>
      <c r="G128" s="52">
        <f t="shared" si="19"/>
        <v>2815807.72</v>
      </c>
      <c r="H128" s="52">
        <f t="shared" si="19"/>
        <v>20452103.309999999</v>
      </c>
    </row>
    <row r="129" spans="1:8" s="53" customFormat="1" ht="39.6">
      <c r="A129" s="154" t="s">
        <v>52</v>
      </c>
      <c r="B129" s="55" t="s">
        <v>134</v>
      </c>
      <c r="C129" s="55" t="s">
        <v>91</v>
      </c>
      <c r="D129" s="51" t="s">
        <v>223</v>
      </c>
      <c r="E129" s="55"/>
      <c r="F129" s="56">
        <f>F130+F133+F136+F139+F142</f>
        <v>23267911.030000001</v>
      </c>
      <c r="G129" s="56">
        <f>G130+G133+G136+G139+G142</f>
        <v>2815807.72</v>
      </c>
      <c r="H129" s="56">
        <f>H130+H133+H136+H139+H142</f>
        <v>20452103.309999999</v>
      </c>
    </row>
    <row r="130" spans="1:8" s="53" customFormat="1" ht="39.6">
      <c r="A130" s="49" t="s">
        <v>401</v>
      </c>
      <c r="B130" s="55" t="s">
        <v>134</v>
      </c>
      <c r="C130" s="55" t="s">
        <v>91</v>
      </c>
      <c r="D130" s="51" t="s">
        <v>400</v>
      </c>
      <c r="E130" s="55"/>
      <c r="F130" s="56">
        <f t="shared" ref="F130:H131" si="20">F131</f>
        <v>5000000</v>
      </c>
      <c r="G130" s="56">
        <f t="shared" si="20"/>
        <v>0</v>
      </c>
      <c r="H130" s="67">
        <f t="shared" si="20"/>
        <v>5000000</v>
      </c>
    </row>
    <row r="131" spans="1:8" s="53" customFormat="1" ht="26.4">
      <c r="A131" s="157" t="s">
        <v>175</v>
      </c>
      <c r="B131" s="55" t="s">
        <v>134</v>
      </c>
      <c r="C131" s="55" t="s">
        <v>91</v>
      </c>
      <c r="D131" s="51" t="s">
        <v>400</v>
      </c>
      <c r="E131" s="55" t="s">
        <v>149</v>
      </c>
      <c r="F131" s="56">
        <f t="shared" si="20"/>
        <v>5000000</v>
      </c>
      <c r="G131" s="56">
        <f t="shared" si="20"/>
        <v>0</v>
      </c>
      <c r="H131" s="67">
        <f t="shared" si="20"/>
        <v>5000000</v>
      </c>
    </row>
    <row r="132" spans="1:8" s="53" customFormat="1" ht="39.6">
      <c r="A132" s="157" t="s">
        <v>150</v>
      </c>
      <c r="B132" s="55" t="s">
        <v>134</v>
      </c>
      <c r="C132" s="55" t="s">
        <v>91</v>
      </c>
      <c r="D132" s="51" t="s">
        <v>400</v>
      </c>
      <c r="E132" s="55" t="s">
        <v>151</v>
      </c>
      <c r="F132" s="69">
        <v>5000000</v>
      </c>
      <c r="G132" s="69">
        <v>0</v>
      </c>
      <c r="H132" s="69">
        <f>F132-G132</f>
        <v>5000000</v>
      </c>
    </row>
    <row r="133" spans="1:8" s="53" customFormat="1">
      <c r="A133" s="49" t="s">
        <v>224</v>
      </c>
      <c r="B133" s="55" t="s">
        <v>134</v>
      </c>
      <c r="C133" s="55" t="s">
        <v>91</v>
      </c>
      <c r="D133" s="51" t="s">
        <v>225</v>
      </c>
      <c r="E133" s="55"/>
      <c r="F133" s="56">
        <f t="shared" ref="F133:H134" si="21">F134</f>
        <v>6314744.0499999998</v>
      </c>
      <c r="G133" s="56">
        <f t="shared" si="21"/>
        <v>2249987.1800000002</v>
      </c>
      <c r="H133" s="56">
        <f t="shared" si="21"/>
        <v>4064756.8699999996</v>
      </c>
    </row>
    <row r="134" spans="1:8" s="53" customFormat="1" ht="26.4">
      <c r="A134" s="157" t="s">
        <v>175</v>
      </c>
      <c r="B134" s="55" t="s">
        <v>134</v>
      </c>
      <c r="C134" s="55" t="s">
        <v>91</v>
      </c>
      <c r="D134" s="51" t="s">
        <v>225</v>
      </c>
      <c r="E134" s="55" t="s">
        <v>149</v>
      </c>
      <c r="F134" s="56">
        <f t="shared" si="21"/>
        <v>6314744.0499999998</v>
      </c>
      <c r="G134" s="56">
        <f t="shared" si="21"/>
        <v>2249987.1800000002</v>
      </c>
      <c r="H134" s="56">
        <f t="shared" si="21"/>
        <v>4064756.8699999996</v>
      </c>
    </row>
    <row r="135" spans="1:8" s="53" customFormat="1" ht="39.6">
      <c r="A135" s="157" t="s">
        <v>150</v>
      </c>
      <c r="B135" s="55" t="s">
        <v>134</v>
      </c>
      <c r="C135" s="55" t="s">
        <v>91</v>
      </c>
      <c r="D135" s="51" t="s">
        <v>225</v>
      </c>
      <c r="E135" s="55" t="s">
        <v>151</v>
      </c>
      <c r="F135" s="69">
        <v>6314744.0499999998</v>
      </c>
      <c r="G135" s="69">
        <v>2249987.1800000002</v>
      </c>
      <c r="H135" s="69">
        <f>F135-G135</f>
        <v>4064756.8699999996</v>
      </c>
    </row>
    <row r="136" spans="1:8" ht="26.4">
      <c r="A136" s="49" t="s">
        <v>353</v>
      </c>
      <c r="B136" s="55" t="s">
        <v>134</v>
      </c>
      <c r="C136" s="55" t="s">
        <v>91</v>
      </c>
      <c r="D136" s="51" t="s">
        <v>354</v>
      </c>
      <c r="E136" s="55"/>
      <c r="F136" s="67">
        <f t="shared" ref="F136:H137" si="22">F137</f>
        <v>10259934.210000001</v>
      </c>
      <c r="G136" s="67">
        <f t="shared" si="22"/>
        <v>0</v>
      </c>
      <c r="H136" s="67">
        <f t="shared" si="22"/>
        <v>10259934.210000001</v>
      </c>
    </row>
    <row r="137" spans="1:8" ht="26.4">
      <c r="A137" s="143" t="s">
        <v>175</v>
      </c>
      <c r="B137" s="55" t="s">
        <v>134</v>
      </c>
      <c r="C137" s="55" t="s">
        <v>91</v>
      </c>
      <c r="D137" s="51" t="s">
        <v>354</v>
      </c>
      <c r="E137" s="55" t="s">
        <v>149</v>
      </c>
      <c r="F137" s="67">
        <f t="shared" si="22"/>
        <v>10259934.210000001</v>
      </c>
      <c r="G137" s="67">
        <f t="shared" si="22"/>
        <v>0</v>
      </c>
      <c r="H137" s="67">
        <f t="shared" si="22"/>
        <v>10259934.210000001</v>
      </c>
    </row>
    <row r="138" spans="1:8" ht="39.6">
      <c r="A138" s="143" t="s">
        <v>150</v>
      </c>
      <c r="B138" s="55" t="s">
        <v>134</v>
      </c>
      <c r="C138" s="55" t="s">
        <v>91</v>
      </c>
      <c r="D138" s="51" t="s">
        <v>354</v>
      </c>
      <c r="E138" s="55" t="s">
        <v>151</v>
      </c>
      <c r="F138" s="69">
        <v>10259934.210000001</v>
      </c>
      <c r="G138" s="69">
        <v>0</v>
      </c>
      <c r="H138" s="69">
        <f>F138-G138</f>
        <v>10259934.210000001</v>
      </c>
    </row>
    <row r="139" spans="1:8" ht="26.4">
      <c r="A139" s="49" t="s">
        <v>226</v>
      </c>
      <c r="B139" s="55" t="s">
        <v>134</v>
      </c>
      <c r="C139" s="55" t="s">
        <v>91</v>
      </c>
      <c r="D139" s="51" t="s">
        <v>227</v>
      </c>
      <c r="E139" s="55"/>
      <c r="F139" s="67">
        <f t="shared" ref="F139:H140" si="23">F140</f>
        <v>99000</v>
      </c>
      <c r="G139" s="67">
        <f t="shared" si="23"/>
        <v>99000</v>
      </c>
      <c r="H139" s="67">
        <f t="shared" si="23"/>
        <v>0</v>
      </c>
    </row>
    <row r="140" spans="1:8" ht="26.4">
      <c r="A140" s="157" t="s">
        <v>148</v>
      </c>
      <c r="B140" s="55" t="s">
        <v>134</v>
      </c>
      <c r="C140" s="55" t="s">
        <v>91</v>
      </c>
      <c r="D140" s="51" t="s">
        <v>227</v>
      </c>
      <c r="E140" s="55" t="s">
        <v>149</v>
      </c>
      <c r="F140" s="67">
        <f t="shared" si="23"/>
        <v>99000</v>
      </c>
      <c r="G140" s="67">
        <f t="shared" si="23"/>
        <v>99000</v>
      </c>
      <c r="H140" s="67">
        <f t="shared" si="23"/>
        <v>0</v>
      </c>
    </row>
    <row r="141" spans="1:8" ht="39.6">
      <c r="A141" s="157" t="s">
        <v>150</v>
      </c>
      <c r="B141" s="55" t="s">
        <v>134</v>
      </c>
      <c r="C141" s="55" t="s">
        <v>91</v>
      </c>
      <c r="D141" s="51" t="s">
        <v>227</v>
      </c>
      <c r="E141" s="55" t="s">
        <v>151</v>
      </c>
      <c r="F141" s="69">
        <v>99000</v>
      </c>
      <c r="G141" s="69">
        <v>99000</v>
      </c>
      <c r="H141" s="69">
        <f>F141-G141</f>
        <v>0</v>
      </c>
    </row>
    <row r="142" spans="1:8" s="48" customFormat="1" ht="39.6">
      <c r="A142" s="49" t="s">
        <v>228</v>
      </c>
      <c r="B142" s="61" t="s">
        <v>134</v>
      </c>
      <c r="C142" s="55" t="s">
        <v>91</v>
      </c>
      <c r="D142" s="51" t="s">
        <v>229</v>
      </c>
      <c r="E142" s="55"/>
      <c r="F142" s="67">
        <f t="shared" ref="F142:H143" si="24">F143</f>
        <v>1594232.77</v>
      </c>
      <c r="G142" s="67">
        <f t="shared" si="24"/>
        <v>466820.54</v>
      </c>
      <c r="H142" s="67">
        <f t="shared" si="24"/>
        <v>1127412.23</v>
      </c>
    </row>
    <row r="143" spans="1:8" s="53" customFormat="1" ht="26.4">
      <c r="A143" s="157" t="s">
        <v>148</v>
      </c>
      <c r="B143" s="61" t="s">
        <v>134</v>
      </c>
      <c r="C143" s="55" t="s">
        <v>91</v>
      </c>
      <c r="D143" s="51" t="s">
        <v>229</v>
      </c>
      <c r="E143" s="55" t="s">
        <v>149</v>
      </c>
      <c r="F143" s="67">
        <f t="shared" si="24"/>
        <v>1594232.77</v>
      </c>
      <c r="G143" s="67">
        <f t="shared" si="24"/>
        <v>466820.54</v>
      </c>
      <c r="H143" s="67">
        <f t="shared" si="24"/>
        <v>1127412.23</v>
      </c>
    </row>
    <row r="144" spans="1:8" s="53" customFormat="1" ht="39.6">
      <c r="A144" s="157" t="s">
        <v>150</v>
      </c>
      <c r="B144" s="61" t="s">
        <v>134</v>
      </c>
      <c r="C144" s="55" t="s">
        <v>91</v>
      </c>
      <c r="D144" s="51" t="s">
        <v>229</v>
      </c>
      <c r="E144" s="55" t="s">
        <v>151</v>
      </c>
      <c r="F144" s="69">
        <f>1132681+461551.77</f>
        <v>1594232.77</v>
      </c>
      <c r="G144" s="69">
        <v>466820.54</v>
      </c>
      <c r="H144" s="69">
        <f>F144-G144</f>
        <v>1127412.23</v>
      </c>
    </row>
    <row r="145" spans="1:8" s="53" customFormat="1" ht="26.4">
      <c r="A145" s="58" t="s">
        <v>94</v>
      </c>
      <c r="B145" s="59" t="s">
        <v>134</v>
      </c>
      <c r="C145" s="59" t="s">
        <v>93</v>
      </c>
      <c r="D145" s="60"/>
      <c r="E145" s="61"/>
      <c r="F145" s="62">
        <f t="shared" ref="F145:H146" si="25">F146</f>
        <v>3493870.1599999997</v>
      </c>
      <c r="G145" s="62">
        <f t="shared" si="25"/>
        <v>108700</v>
      </c>
      <c r="H145" s="62">
        <f t="shared" si="25"/>
        <v>3385170.1599999997</v>
      </c>
    </row>
    <row r="146" spans="1:8" s="53" customFormat="1" ht="55.2">
      <c r="A146" s="156" t="s">
        <v>194</v>
      </c>
      <c r="B146" s="59" t="s">
        <v>134</v>
      </c>
      <c r="C146" s="59" t="s">
        <v>93</v>
      </c>
      <c r="D146" s="71" t="s">
        <v>195</v>
      </c>
      <c r="E146" s="65"/>
      <c r="F146" s="62">
        <f t="shared" si="25"/>
        <v>3493870.1599999997</v>
      </c>
      <c r="G146" s="62">
        <f t="shared" si="25"/>
        <v>108700</v>
      </c>
      <c r="H146" s="62">
        <f t="shared" si="25"/>
        <v>3385170.1599999997</v>
      </c>
    </row>
    <row r="147" spans="1:8" s="53" customFormat="1" ht="52.8">
      <c r="A147" s="154" t="s">
        <v>196</v>
      </c>
      <c r="B147" s="61" t="s">
        <v>134</v>
      </c>
      <c r="C147" s="61" t="s">
        <v>93</v>
      </c>
      <c r="D147" s="66" t="s">
        <v>197</v>
      </c>
      <c r="E147" s="65"/>
      <c r="F147" s="64">
        <f>F148+F151+F154</f>
        <v>3493870.1599999997</v>
      </c>
      <c r="G147" s="64">
        <f>G148+G151+G154</f>
        <v>108700</v>
      </c>
      <c r="H147" s="64">
        <f>H148+H151+H154</f>
        <v>3385170.1599999997</v>
      </c>
    </row>
    <row r="148" spans="1:8" s="53" customFormat="1" ht="26.4">
      <c r="A148" s="49" t="s">
        <v>230</v>
      </c>
      <c r="B148" s="61" t="s">
        <v>134</v>
      </c>
      <c r="C148" s="61" t="s">
        <v>93</v>
      </c>
      <c r="D148" s="66" t="s">
        <v>338</v>
      </c>
      <c r="E148" s="65"/>
      <c r="F148" s="64">
        <f t="shared" ref="F148:H149" si="26">F149</f>
        <v>3382759.05</v>
      </c>
      <c r="G148" s="64">
        <f t="shared" si="26"/>
        <v>108700</v>
      </c>
      <c r="H148" s="64">
        <f t="shared" si="26"/>
        <v>3274059.05</v>
      </c>
    </row>
    <row r="149" spans="1:8" s="53" customFormat="1" ht="26.4">
      <c r="A149" s="157" t="s">
        <v>175</v>
      </c>
      <c r="B149" s="61" t="s">
        <v>134</v>
      </c>
      <c r="C149" s="61" t="s">
        <v>93</v>
      </c>
      <c r="D149" s="66" t="s">
        <v>338</v>
      </c>
      <c r="E149" s="61" t="s">
        <v>149</v>
      </c>
      <c r="F149" s="64">
        <f t="shared" si="26"/>
        <v>3382759.05</v>
      </c>
      <c r="G149" s="64">
        <f t="shared" si="26"/>
        <v>108700</v>
      </c>
      <c r="H149" s="64">
        <f t="shared" si="26"/>
        <v>3274059.05</v>
      </c>
    </row>
    <row r="150" spans="1:8" s="53" customFormat="1" ht="39.6">
      <c r="A150" s="157" t="s">
        <v>150</v>
      </c>
      <c r="B150" s="61" t="s">
        <v>134</v>
      </c>
      <c r="C150" s="61" t="s">
        <v>93</v>
      </c>
      <c r="D150" s="66" t="s">
        <v>338</v>
      </c>
      <c r="E150" s="65" t="s">
        <v>151</v>
      </c>
      <c r="F150" s="69">
        <v>3382759.05</v>
      </c>
      <c r="G150" s="69">
        <v>108700</v>
      </c>
      <c r="H150" s="69">
        <f>F150-G150</f>
        <v>3274059.05</v>
      </c>
    </row>
    <row r="151" spans="1:8" s="53" customFormat="1" ht="26.4">
      <c r="A151" s="49" t="s">
        <v>378</v>
      </c>
      <c r="B151" s="61" t="s">
        <v>134</v>
      </c>
      <c r="C151" s="61" t="s">
        <v>93</v>
      </c>
      <c r="D151" s="66" t="s">
        <v>389</v>
      </c>
      <c r="E151" s="65"/>
      <c r="F151" s="67">
        <f t="shared" ref="F151:H155" si="27">F152</f>
        <v>66666.67</v>
      </c>
      <c r="G151" s="67">
        <f t="shared" si="27"/>
        <v>0</v>
      </c>
      <c r="H151" s="67">
        <f t="shared" si="27"/>
        <v>66666.67</v>
      </c>
    </row>
    <row r="152" spans="1:8" s="53" customFormat="1" ht="26.4">
      <c r="A152" s="157" t="s">
        <v>175</v>
      </c>
      <c r="B152" s="61" t="s">
        <v>134</v>
      </c>
      <c r="C152" s="61" t="s">
        <v>93</v>
      </c>
      <c r="D152" s="66" t="s">
        <v>389</v>
      </c>
      <c r="E152" s="65" t="s">
        <v>149</v>
      </c>
      <c r="F152" s="67">
        <f t="shared" si="27"/>
        <v>66666.67</v>
      </c>
      <c r="G152" s="67">
        <f t="shared" si="27"/>
        <v>0</v>
      </c>
      <c r="H152" s="67">
        <f t="shared" si="27"/>
        <v>66666.67</v>
      </c>
    </row>
    <row r="153" spans="1:8" s="53" customFormat="1" ht="39.6">
      <c r="A153" s="157" t="s">
        <v>150</v>
      </c>
      <c r="B153" s="61" t="s">
        <v>134</v>
      </c>
      <c r="C153" s="61" t="s">
        <v>93</v>
      </c>
      <c r="D153" s="66" t="s">
        <v>389</v>
      </c>
      <c r="E153" s="65" t="s">
        <v>151</v>
      </c>
      <c r="F153" s="69">
        <v>66666.67</v>
      </c>
      <c r="G153" s="69">
        <v>0</v>
      </c>
      <c r="H153" s="69">
        <f>F153-G153</f>
        <v>66666.67</v>
      </c>
    </row>
    <row r="154" spans="1:8" s="53" customFormat="1" ht="79.2">
      <c r="A154" s="49" t="s">
        <v>411</v>
      </c>
      <c r="B154" s="61" t="s">
        <v>134</v>
      </c>
      <c r="C154" s="61" t="s">
        <v>93</v>
      </c>
      <c r="D154" s="66" t="s">
        <v>410</v>
      </c>
      <c r="E154" s="65"/>
      <c r="F154" s="67">
        <f t="shared" si="27"/>
        <v>44444.44</v>
      </c>
      <c r="G154" s="67">
        <f t="shared" si="27"/>
        <v>0</v>
      </c>
      <c r="H154" s="67">
        <f t="shared" si="27"/>
        <v>44444.44</v>
      </c>
    </row>
    <row r="155" spans="1:8" s="53" customFormat="1" ht="26.4">
      <c r="A155" s="157" t="s">
        <v>175</v>
      </c>
      <c r="B155" s="61" t="s">
        <v>134</v>
      </c>
      <c r="C155" s="61" t="s">
        <v>93</v>
      </c>
      <c r="D155" s="66" t="s">
        <v>410</v>
      </c>
      <c r="E155" s="65" t="s">
        <v>149</v>
      </c>
      <c r="F155" s="67">
        <f t="shared" si="27"/>
        <v>44444.44</v>
      </c>
      <c r="G155" s="67">
        <f t="shared" si="27"/>
        <v>0</v>
      </c>
      <c r="H155" s="67">
        <f t="shared" si="27"/>
        <v>44444.44</v>
      </c>
    </row>
    <row r="156" spans="1:8" s="53" customFormat="1" ht="39.6">
      <c r="A156" s="157" t="s">
        <v>150</v>
      </c>
      <c r="B156" s="61" t="s">
        <v>134</v>
      </c>
      <c r="C156" s="61" t="s">
        <v>93</v>
      </c>
      <c r="D156" s="66" t="s">
        <v>410</v>
      </c>
      <c r="E156" s="65" t="s">
        <v>151</v>
      </c>
      <c r="F156" s="69">
        <v>44444.44</v>
      </c>
      <c r="G156" s="69">
        <v>0</v>
      </c>
      <c r="H156" s="69">
        <f>F156-G156</f>
        <v>44444.44</v>
      </c>
    </row>
    <row r="157" spans="1:8" s="68" customFormat="1">
      <c r="A157" s="147" t="s">
        <v>231</v>
      </c>
      <c r="B157" s="148" t="s">
        <v>134</v>
      </c>
      <c r="C157" s="148" t="s">
        <v>95</v>
      </c>
      <c r="D157" s="149"/>
      <c r="E157" s="148"/>
      <c r="F157" s="146">
        <f>F158+F169+F198</f>
        <v>70289934.930000007</v>
      </c>
      <c r="G157" s="146">
        <f>G158+G169+G198</f>
        <v>22405400.920000002</v>
      </c>
      <c r="H157" s="146">
        <f>H158+H169+H198</f>
        <v>47884534.010000005</v>
      </c>
    </row>
    <row r="158" spans="1:8" s="68" customFormat="1">
      <c r="A158" s="49" t="s">
        <v>98</v>
      </c>
      <c r="B158" s="50" t="s">
        <v>134</v>
      </c>
      <c r="C158" s="50" t="s">
        <v>97</v>
      </c>
      <c r="D158" s="54"/>
      <c r="E158" s="55"/>
      <c r="F158" s="52">
        <f>F159+F164</f>
        <v>2378791.6</v>
      </c>
      <c r="G158" s="52">
        <f>G159+G164</f>
        <v>1204737.19</v>
      </c>
      <c r="H158" s="52">
        <f>H159+H164</f>
        <v>1174054.4100000001</v>
      </c>
    </row>
    <row r="159" spans="1:8" s="68" customFormat="1" ht="27.6">
      <c r="A159" s="156" t="s">
        <v>59</v>
      </c>
      <c r="B159" s="50" t="s">
        <v>134</v>
      </c>
      <c r="C159" s="50" t="s">
        <v>97</v>
      </c>
      <c r="D159" s="54" t="s">
        <v>232</v>
      </c>
      <c r="E159" s="55"/>
      <c r="F159" s="52">
        <f t="shared" ref="F159:H162" si="28">F160</f>
        <v>1217140</v>
      </c>
      <c r="G159" s="52">
        <f t="shared" si="28"/>
        <v>1087679.48</v>
      </c>
      <c r="H159" s="52">
        <f t="shared" si="28"/>
        <v>129460.52000000002</v>
      </c>
    </row>
    <row r="160" spans="1:8" s="68" customFormat="1" ht="26.4">
      <c r="A160" s="154" t="s">
        <v>56</v>
      </c>
      <c r="B160" s="55" t="s">
        <v>134</v>
      </c>
      <c r="C160" s="55" t="s">
        <v>97</v>
      </c>
      <c r="D160" s="51" t="s">
        <v>233</v>
      </c>
      <c r="E160" s="55"/>
      <c r="F160" s="56">
        <f t="shared" si="28"/>
        <v>1217140</v>
      </c>
      <c r="G160" s="56">
        <f t="shared" si="28"/>
        <v>1087679.48</v>
      </c>
      <c r="H160" s="56">
        <f t="shared" si="28"/>
        <v>129460.52000000002</v>
      </c>
    </row>
    <row r="161" spans="1:8" s="68" customFormat="1" ht="66">
      <c r="A161" s="49" t="s">
        <v>234</v>
      </c>
      <c r="B161" s="55" t="s">
        <v>134</v>
      </c>
      <c r="C161" s="55" t="s">
        <v>97</v>
      </c>
      <c r="D161" s="51" t="s">
        <v>235</v>
      </c>
      <c r="E161" s="50"/>
      <c r="F161" s="56">
        <f t="shared" si="28"/>
        <v>1217140</v>
      </c>
      <c r="G161" s="56">
        <f t="shared" si="28"/>
        <v>1087679.48</v>
      </c>
      <c r="H161" s="56">
        <f t="shared" si="28"/>
        <v>129460.52000000002</v>
      </c>
    </row>
    <row r="162" spans="1:8" s="68" customFormat="1" ht="26.4">
      <c r="A162" s="157" t="s">
        <v>175</v>
      </c>
      <c r="B162" s="55" t="s">
        <v>134</v>
      </c>
      <c r="C162" s="55" t="s">
        <v>97</v>
      </c>
      <c r="D162" s="51" t="s">
        <v>235</v>
      </c>
      <c r="E162" s="55" t="s">
        <v>149</v>
      </c>
      <c r="F162" s="56">
        <f t="shared" si="28"/>
        <v>1217140</v>
      </c>
      <c r="G162" s="56">
        <f t="shared" si="28"/>
        <v>1087679.48</v>
      </c>
      <c r="H162" s="56">
        <f t="shared" si="28"/>
        <v>129460.52000000002</v>
      </c>
    </row>
    <row r="163" spans="1:8" s="68" customFormat="1" ht="39.6">
      <c r="A163" s="157" t="s">
        <v>150</v>
      </c>
      <c r="B163" s="55" t="s">
        <v>134</v>
      </c>
      <c r="C163" s="55" t="s">
        <v>97</v>
      </c>
      <c r="D163" s="51" t="s">
        <v>235</v>
      </c>
      <c r="E163" s="55" t="s">
        <v>151</v>
      </c>
      <c r="F163" s="69">
        <v>1217140</v>
      </c>
      <c r="G163" s="69">
        <v>1087679.48</v>
      </c>
      <c r="H163" s="69">
        <f>F163-G163</f>
        <v>129460.52000000002</v>
      </c>
    </row>
    <row r="164" spans="1:8" s="68" customFormat="1" ht="55.2">
      <c r="A164" s="156" t="s">
        <v>194</v>
      </c>
      <c r="B164" s="50" t="s">
        <v>134</v>
      </c>
      <c r="C164" s="50" t="s">
        <v>97</v>
      </c>
      <c r="D164" s="54" t="s">
        <v>195</v>
      </c>
      <c r="E164" s="50"/>
      <c r="F164" s="72">
        <f t="shared" ref="F164:H167" si="29">F165</f>
        <v>1161651.6000000001</v>
      </c>
      <c r="G164" s="72">
        <f t="shared" si="29"/>
        <v>117057.71</v>
      </c>
      <c r="H164" s="72">
        <f t="shared" si="29"/>
        <v>1044593.8900000001</v>
      </c>
    </row>
    <row r="165" spans="1:8" s="68" customFormat="1" ht="52.8">
      <c r="A165" s="154" t="s">
        <v>196</v>
      </c>
      <c r="B165" s="55" t="s">
        <v>134</v>
      </c>
      <c r="C165" s="55" t="s">
        <v>97</v>
      </c>
      <c r="D165" s="51" t="s">
        <v>197</v>
      </c>
      <c r="E165" s="55"/>
      <c r="F165" s="67">
        <f t="shared" si="29"/>
        <v>1161651.6000000001</v>
      </c>
      <c r="G165" s="67">
        <f t="shared" si="29"/>
        <v>117057.71</v>
      </c>
      <c r="H165" s="67">
        <f t="shared" si="29"/>
        <v>1044593.8900000001</v>
      </c>
    </row>
    <row r="166" spans="1:8" s="68" customFormat="1" ht="26.4">
      <c r="A166" s="49" t="s">
        <v>198</v>
      </c>
      <c r="B166" s="55" t="s">
        <v>134</v>
      </c>
      <c r="C166" s="55" t="s">
        <v>97</v>
      </c>
      <c r="D166" s="51" t="s">
        <v>337</v>
      </c>
      <c r="E166" s="55"/>
      <c r="F166" s="67">
        <f t="shared" si="29"/>
        <v>1161651.6000000001</v>
      </c>
      <c r="G166" s="67">
        <f t="shared" si="29"/>
        <v>117057.71</v>
      </c>
      <c r="H166" s="67">
        <f t="shared" si="29"/>
        <v>1044593.8900000001</v>
      </c>
    </row>
    <row r="167" spans="1:8" s="68" customFormat="1" ht="26.4">
      <c r="A167" s="157" t="s">
        <v>175</v>
      </c>
      <c r="B167" s="55" t="s">
        <v>134</v>
      </c>
      <c r="C167" s="55" t="s">
        <v>97</v>
      </c>
      <c r="D167" s="51" t="s">
        <v>337</v>
      </c>
      <c r="E167" s="55" t="s">
        <v>149</v>
      </c>
      <c r="F167" s="67">
        <f t="shared" si="29"/>
        <v>1161651.6000000001</v>
      </c>
      <c r="G167" s="67">
        <f t="shared" si="29"/>
        <v>117057.71</v>
      </c>
      <c r="H167" s="67">
        <f t="shared" si="29"/>
        <v>1044593.8900000001</v>
      </c>
    </row>
    <row r="168" spans="1:8" s="68" customFormat="1" ht="39.6">
      <c r="A168" s="157" t="s">
        <v>150</v>
      </c>
      <c r="B168" s="55" t="s">
        <v>134</v>
      </c>
      <c r="C168" s="55" t="s">
        <v>97</v>
      </c>
      <c r="D168" s="51" t="s">
        <v>337</v>
      </c>
      <c r="E168" s="55" t="s">
        <v>151</v>
      </c>
      <c r="F168" s="69">
        <v>1161651.6000000001</v>
      </c>
      <c r="G168" s="69">
        <v>117057.71</v>
      </c>
      <c r="H168" s="69">
        <f>F168-G168</f>
        <v>1044593.8900000001</v>
      </c>
    </row>
    <row r="169" spans="1:8" s="53" customFormat="1">
      <c r="A169" s="58" t="s">
        <v>100</v>
      </c>
      <c r="B169" s="59" t="s">
        <v>134</v>
      </c>
      <c r="C169" s="59" t="s">
        <v>99</v>
      </c>
      <c r="D169" s="63"/>
      <c r="E169" s="61"/>
      <c r="F169" s="62">
        <f>F170+F175+F183+F193</f>
        <v>33968432.870000005</v>
      </c>
      <c r="G169" s="62">
        <f>G170+G175+G183+G193</f>
        <v>8584936.3800000008</v>
      </c>
      <c r="H169" s="62">
        <f>H170+H175+H183+H193</f>
        <v>25383496.490000002</v>
      </c>
    </row>
    <row r="170" spans="1:8" s="53" customFormat="1" ht="55.2">
      <c r="A170" s="156" t="s">
        <v>284</v>
      </c>
      <c r="B170" s="59" t="s">
        <v>134</v>
      </c>
      <c r="C170" s="70" t="s">
        <v>99</v>
      </c>
      <c r="D170" s="71" t="s">
        <v>285</v>
      </c>
      <c r="E170" s="61"/>
      <c r="F170" s="72">
        <f t="shared" ref="F170:H173" si="30">F171</f>
        <v>1260000</v>
      </c>
      <c r="G170" s="72">
        <f t="shared" si="30"/>
        <v>0</v>
      </c>
      <c r="H170" s="72">
        <f t="shared" si="30"/>
        <v>1260000</v>
      </c>
    </row>
    <row r="171" spans="1:8" s="53" customFormat="1" ht="39.6">
      <c r="A171" s="154" t="s">
        <v>286</v>
      </c>
      <c r="B171" s="61" t="s">
        <v>134</v>
      </c>
      <c r="C171" s="65" t="s">
        <v>99</v>
      </c>
      <c r="D171" s="66" t="s">
        <v>287</v>
      </c>
      <c r="E171" s="61"/>
      <c r="F171" s="67">
        <f t="shared" si="30"/>
        <v>1260000</v>
      </c>
      <c r="G171" s="67">
        <f t="shared" si="30"/>
        <v>0</v>
      </c>
      <c r="H171" s="67">
        <f t="shared" si="30"/>
        <v>1260000</v>
      </c>
    </row>
    <row r="172" spans="1:8" s="53" customFormat="1" ht="39.6">
      <c r="A172" s="49" t="s">
        <v>288</v>
      </c>
      <c r="B172" s="61" t="s">
        <v>134</v>
      </c>
      <c r="C172" s="65" t="s">
        <v>99</v>
      </c>
      <c r="D172" s="66" t="s">
        <v>289</v>
      </c>
      <c r="E172" s="61"/>
      <c r="F172" s="67">
        <f t="shared" si="30"/>
        <v>1260000</v>
      </c>
      <c r="G172" s="67">
        <f t="shared" si="30"/>
        <v>0</v>
      </c>
      <c r="H172" s="67">
        <f t="shared" si="30"/>
        <v>1260000</v>
      </c>
    </row>
    <row r="173" spans="1:8" s="68" customFormat="1">
      <c r="A173" s="157" t="s">
        <v>152</v>
      </c>
      <c r="B173" s="55" t="s">
        <v>134</v>
      </c>
      <c r="C173" s="65" t="s">
        <v>99</v>
      </c>
      <c r="D173" s="51" t="s">
        <v>289</v>
      </c>
      <c r="E173" s="55" t="s">
        <v>153</v>
      </c>
      <c r="F173" s="67">
        <f t="shared" si="30"/>
        <v>1260000</v>
      </c>
      <c r="G173" s="67">
        <f t="shared" si="30"/>
        <v>0</v>
      </c>
      <c r="H173" s="67">
        <f t="shared" si="30"/>
        <v>1260000</v>
      </c>
    </row>
    <row r="174" spans="1:8" s="68" customFormat="1" ht="52.8">
      <c r="A174" s="157" t="s">
        <v>238</v>
      </c>
      <c r="B174" s="55" t="s">
        <v>134</v>
      </c>
      <c r="C174" s="65" t="s">
        <v>99</v>
      </c>
      <c r="D174" s="51" t="s">
        <v>289</v>
      </c>
      <c r="E174" s="55" t="s">
        <v>239</v>
      </c>
      <c r="F174" s="69">
        <f>350000+910000</f>
        <v>1260000</v>
      </c>
      <c r="G174" s="69">
        <v>0</v>
      </c>
      <c r="H174" s="69">
        <f>F174-G174</f>
        <v>1260000</v>
      </c>
    </row>
    <row r="175" spans="1:8" s="68" customFormat="1" ht="27.6">
      <c r="A175" s="156" t="s">
        <v>59</v>
      </c>
      <c r="B175" s="59" t="s">
        <v>134</v>
      </c>
      <c r="C175" s="59" t="s">
        <v>99</v>
      </c>
      <c r="D175" s="60" t="s">
        <v>232</v>
      </c>
      <c r="E175" s="61"/>
      <c r="F175" s="62">
        <f>F176</f>
        <v>1338000</v>
      </c>
      <c r="G175" s="62">
        <f>G176</f>
        <v>297113.21999999997</v>
      </c>
      <c r="H175" s="62">
        <f>H176</f>
        <v>1040886.78</v>
      </c>
    </row>
    <row r="176" spans="1:8" s="68" customFormat="1" ht="26.4">
      <c r="A176" s="154" t="s">
        <v>56</v>
      </c>
      <c r="B176" s="61" t="s">
        <v>134</v>
      </c>
      <c r="C176" s="61" t="s">
        <v>99</v>
      </c>
      <c r="D176" s="63" t="s">
        <v>233</v>
      </c>
      <c r="E176" s="61"/>
      <c r="F176" s="64">
        <f>F180+F177</f>
        <v>1338000</v>
      </c>
      <c r="G176" s="64">
        <f>G180+G177</f>
        <v>297113.21999999997</v>
      </c>
      <c r="H176" s="64">
        <f>H180+H177</f>
        <v>1040886.78</v>
      </c>
    </row>
    <row r="177" spans="1:8" s="68" customFormat="1" ht="52.8">
      <c r="A177" s="49" t="s">
        <v>379</v>
      </c>
      <c r="B177" s="61" t="s">
        <v>134</v>
      </c>
      <c r="C177" s="61" t="s">
        <v>99</v>
      </c>
      <c r="D177" s="63" t="s">
        <v>380</v>
      </c>
      <c r="E177" s="61"/>
      <c r="F177" s="67">
        <f>F179</f>
        <v>570000</v>
      </c>
      <c r="G177" s="67">
        <f>G179</f>
        <v>0</v>
      </c>
      <c r="H177" s="67">
        <f>H179</f>
        <v>570000</v>
      </c>
    </row>
    <row r="178" spans="1:8" s="68" customFormat="1" ht="26.4">
      <c r="A178" s="157" t="s">
        <v>175</v>
      </c>
      <c r="B178" s="61" t="s">
        <v>134</v>
      </c>
      <c r="C178" s="61" t="s">
        <v>99</v>
      </c>
      <c r="D178" s="63" t="s">
        <v>380</v>
      </c>
      <c r="E178" s="61" t="s">
        <v>149</v>
      </c>
      <c r="F178" s="67">
        <f>F179</f>
        <v>570000</v>
      </c>
      <c r="G178" s="67">
        <f>G179</f>
        <v>0</v>
      </c>
      <c r="H178" s="67">
        <f>H179</f>
        <v>570000</v>
      </c>
    </row>
    <row r="179" spans="1:8" s="68" customFormat="1" ht="39.6">
      <c r="A179" s="157" t="s">
        <v>150</v>
      </c>
      <c r="B179" s="61" t="s">
        <v>134</v>
      </c>
      <c r="C179" s="61" t="s">
        <v>99</v>
      </c>
      <c r="D179" s="63" t="s">
        <v>380</v>
      </c>
      <c r="E179" s="61" t="s">
        <v>151</v>
      </c>
      <c r="F179" s="69">
        <v>570000</v>
      </c>
      <c r="G179" s="69">
        <v>0</v>
      </c>
      <c r="H179" s="69">
        <f>F179-G179</f>
        <v>570000</v>
      </c>
    </row>
    <row r="180" spans="1:8" s="68" customFormat="1" ht="39.6">
      <c r="A180" s="49" t="s">
        <v>236</v>
      </c>
      <c r="B180" s="61" t="s">
        <v>134</v>
      </c>
      <c r="C180" s="61" t="s">
        <v>99</v>
      </c>
      <c r="D180" s="63" t="s">
        <v>237</v>
      </c>
      <c r="E180" s="61"/>
      <c r="F180" s="64">
        <f t="shared" ref="F180:H181" si="31">F181</f>
        <v>768000</v>
      </c>
      <c r="G180" s="64">
        <f t="shared" si="31"/>
        <v>297113.21999999997</v>
      </c>
      <c r="H180" s="64">
        <f t="shared" si="31"/>
        <v>470886.78</v>
      </c>
    </row>
    <row r="181" spans="1:8" s="68" customFormat="1">
      <c r="A181" s="157" t="s">
        <v>152</v>
      </c>
      <c r="B181" s="61" t="s">
        <v>134</v>
      </c>
      <c r="C181" s="61" t="s">
        <v>99</v>
      </c>
      <c r="D181" s="63" t="s">
        <v>237</v>
      </c>
      <c r="E181" s="61" t="s">
        <v>153</v>
      </c>
      <c r="F181" s="64">
        <f t="shared" si="31"/>
        <v>768000</v>
      </c>
      <c r="G181" s="64">
        <f t="shared" si="31"/>
        <v>297113.21999999997</v>
      </c>
      <c r="H181" s="64">
        <f t="shared" si="31"/>
        <v>470886.78</v>
      </c>
    </row>
    <row r="182" spans="1:8" s="68" customFormat="1" ht="52.8">
      <c r="A182" s="157" t="s">
        <v>238</v>
      </c>
      <c r="B182" s="61" t="s">
        <v>134</v>
      </c>
      <c r="C182" s="61" t="s">
        <v>99</v>
      </c>
      <c r="D182" s="63" t="s">
        <v>237</v>
      </c>
      <c r="E182" s="61" t="s">
        <v>239</v>
      </c>
      <c r="F182" s="69">
        <v>768000</v>
      </c>
      <c r="G182" s="69">
        <v>297113.21999999997</v>
      </c>
      <c r="H182" s="69">
        <f>F182-G182</f>
        <v>470886.78</v>
      </c>
    </row>
    <row r="183" spans="1:8" ht="41.4">
      <c r="A183" s="156" t="s">
        <v>240</v>
      </c>
      <c r="B183" s="59" t="s">
        <v>134</v>
      </c>
      <c r="C183" s="59" t="s">
        <v>99</v>
      </c>
      <c r="D183" s="60" t="s">
        <v>241</v>
      </c>
      <c r="E183" s="61"/>
      <c r="F183" s="62">
        <f>F184</f>
        <v>31124303.030000001</v>
      </c>
      <c r="G183" s="62">
        <f>G184</f>
        <v>8254780</v>
      </c>
      <c r="H183" s="62">
        <f>H184</f>
        <v>22869523.030000001</v>
      </c>
    </row>
    <row r="184" spans="1:8" ht="39.6">
      <c r="A184" s="154" t="s">
        <v>57</v>
      </c>
      <c r="B184" s="61" t="s">
        <v>134</v>
      </c>
      <c r="C184" s="61" t="s">
        <v>99</v>
      </c>
      <c r="D184" s="63" t="s">
        <v>242</v>
      </c>
      <c r="E184" s="61"/>
      <c r="F184" s="64">
        <f>F185+F190</f>
        <v>31124303.030000001</v>
      </c>
      <c r="G184" s="64">
        <f>G185+G190</f>
        <v>8254780</v>
      </c>
      <c r="H184" s="64">
        <f>H185+H190</f>
        <v>22869523.030000001</v>
      </c>
    </row>
    <row r="185" spans="1:8">
      <c r="A185" s="49" t="s">
        <v>243</v>
      </c>
      <c r="B185" s="55" t="s">
        <v>134</v>
      </c>
      <c r="C185" s="55" t="s">
        <v>99</v>
      </c>
      <c r="D185" s="51" t="s">
        <v>244</v>
      </c>
      <c r="E185" s="55"/>
      <c r="F185" s="56">
        <f>F186+F188</f>
        <v>28972843.030000001</v>
      </c>
      <c r="G185" s="56">
        <f>G186+G188</f>
        <v>7770880</v>
      </c>
      <c r="H185" s="56">
        <f>H186+H188</f>
        <v>21201963.030000001</v>
      </c>
    </row>
    <row r="186" spans="1:8" ht="26.4">
      <c r="A186" s="157" t="s">
        <v>175</v>
      </c>
      <c r="B186" s="55" t="s">
        <v>134</v>
      </c>
      <c r="C186" s="55" t="s">
        <v>99</v>
      </c>
      <c r="D186" s="51" t="s">
        <v>244</v>
      </c>
      <c r="E186" s="55" t="s">
        <v>149</v>
      </c>
      <c r="F186" s="56">
        <f>F187</f>
        <v>4472843.03</v>
      </c>
      <c r="G186" s="56">
        <f>G187</f>
        <v>20880</v>
      </c>
      <c r="H186" s="56">
        <f>H187</f>
        <v>4451963.03</v>
      </c>
    </row>
    <row r="187" spans="1:8" s="48" customFormat="1" ht="39.6">
      <c r="A187" s="157" t="s">
        <v>150</v>
      </c>
      <c r="B187" s="55" t="s">
        <v>134</v>
      </c>
      <c r="C187" s="55" t="s">
        <v>99</v>
      </c>
      <c r="D187" s="51" t="s">
        <v>244</v>
      </c>
      <c r="E187" s="55" t="s">
        <v>151</v>
      </c>
      <c r="F187" s="69">
        <v>4472843.03</v>
      </c>
      <c r="G187" s="69">
        <v>20880</v>
      </c>
      <c r="H187" s="69">
        <f>F187-G187</f>
        <v>4451963.03</v>
      </c>
    </row>
    <row r="188" spans="1:8" s="48" customFormat="1">
      <c r="A188" s="157" t="s">
        <v>152</v>
      </c>
      <c r="B188" s="55" t="s">
        <v>134</v>
      </c>
      <c r="C188" s="55" t="s">
        <v>99</v>
      </c>
      <c r="D188" s="51" t="s">
        <v>244</v>
      </c>
      <c r="E188" s="55" t="s">
        <v>153</v>
      </c>
      <c r="F188" s="67">
        <f>F189</f>
        <v>24500000</v>
      </c>
      <c r="G188" s="67">
        <f>G189</f>
        <v>7750000</v>
      </c>
      <c r="H188" s="67">
        <f>H189</f>
        <v>16750000</v>
      </c>
    </row>
    <row r="189" spans="1:8" s="48" customFormat="1" ht="52.8">
      <c r="A189" s="157" t="s">
        <v>238</v>
      </c>
      <c r="B189" s="61" t="s">
        <v>134</v>
      </c>
      <c r="C189" s="61" t="s">
        <v>99</v>
      </c>
      <c r="D189" s="63" t="s">
        <v>244</v>
      </c>
      <c r="E189" s="61" t="s">
        <v>239</v>
      </c>
      <c r="F189" s="69">
        <v>24500000</v>
      </c>
      <c r="G189" s="69">
        <v>7750000</v>
      </c>
      <c r="H189" s="69">
        <f>F189-G189</f>
        <v>16750000</v>
      </c>
    </row>
    <row r="190" spans="1:8" ht="26.4">
      <c r="A190" s="49" t="s">
        <v>245</v>
      </c>
      <c r="B190" s="61" t="s">
        <v>134</v>
      </c>
      <c r="C190" s="61" t="s">
        <v>99</v>
      </c>
      <c r="D190" s="63" t="s">
        <v>246</v>
      </c>
      <c r="E190" s="61"/>
      <c r="F190" s="67">
        <f t="shared" ref="F190:H191" si="32">F191</f>
        <v>2151460</v>
      </c>
      <c r="G190" s="67">
        <f t="shared" si="32"/>
        <v>483900</v>
      </c>
      <c r="H190" s="67">
        <f t="shared" si="32"/>
        <v>1667560</v>
      </c>
    </row>
    <row r="191" spans="1:8" ht="26.4">
      <c r="A191" s="143" t="s">
        <v>175</v>
      </c>
      <c r="B191" s="61" t="s">
        <v>134</v>
      </c>
      <c r="C191" s="61" t="s">
        <v>99</v>
      </c>
      <c r="D191" s="63" t="s">
        <v>246</v>
      </c>
      <c r="E191" s="61" t="s">
        <v>149</v>
      </c>
      <c r="F191" s="67">
        <f t="shared" si="32"/>
        <v>2151460</v>
      </c>
      <c r="G191" s="67">
        <f t="shared" si="32"/>
        <v>483900</v>
      </c>
      <c r="H191" s="67">
        <f t="shared" si="32"/>
        <v>1667560</v>
      </c>
    </row>
    <row r="192" spans="1:8" s="48" customFormat="1" ht="39.6">
      <c r="A192" s="143" t="s">
        <v>150</v>
      </c>
      <c r="B192" s="61" t="s">
        <v>134</v>
      </c>
      <c r="C192" s="61" t="s">
        <v>99</v>
      </c>
      <c r="D192" s="63" t="s">
        <v>246</v>
      </c>
      <c r="E192" s="61" t="s">
        <v>151</v>
      </c>
      <c r="F192" s="69">
        <v>2151460</v>
      </c>
      <c r="G192" s="69">
        <v>483900</v>
      </c>
      <c r="H192" s="69">
        <f>F192-G192</f>
        <v>1667560</v>
      </c>
    </row>
    <row r="193" spans="1:8" s="53" customFormat="1" ht="55.2">
      <c r="A193" s="156" t="s">
        <v>194</v>
      </c>
      <c r="B193" s="59" t="s">
        <v>134</v>
      </c>
      <c r="C193" s="50" t="s">
        <v>99</v>
      </c>
      <c r="D193" s="54" t="s">
        <v>195</v>
      </c>
      <c r="E193" s="50"/>
      <c r="F193" s="62">
        <f t="shared" ref="F193:H196" si="33">F194</f>
        <v>246129.84</v>
      </c>
      <c r="G193" s="62">
        <f t="shared" si="33"/>
        <v>33043.160000000003</v>
      </c>
      <c r="H193" s="62">
        <f t="shared" si="33"/>
        <v>213086.68</v>
      </c>
    </row>
    <row r="194" spans="1:8" s="53" customFormat="1" ht="52.8">
      <c r="A194" s="154" t="s">
        <v>196</v>
      </c>
      <c r="B194" s="61" t="s">
        <v>134</v>
      </c>
      <c r="C194" s="55" t="s">
        <v>99</v>
      </c>
      <c r="D194" s="51" t="s">
        <v>197</v>
      </c>
      <c r="E194" s="55"/>
      <c r="F194" s="64">
        <f t="shared" si="33"/>
        <v>246129.84</v>
      </c>
      <c r="G194" s="64">
        <f t="shared" si="33"/>
        <v>33043.160000000003</v>
      </c>
      <c r="H194" s="64">
        <f t="shared" si="33"/>
        <v>213086.68</v>
      </c>
    </row>
    <row r="195" spans="1:8" s="74" customFormat="1" ht="26.4">
      <c r="A195" s="49" t="s">
        <v>198</v>
      </c>
      <c r="B195" s="61" t="s">
        <v>134</v>
      </c>
      <c r="C195" s="55" t="s">
        <v>99</v>
      </c>
      <c r="D195" s="51" t="s">
        <v>337</v>
      </c>
      <c r="E195" s="55"/>
      <c r="F195" s="64">
        <f t="shared" si="33"/>
        <v>246129.84</v>
      </c>
      <c r="G195" s="64">
        <f t="shared" si="33"/>
        <v>33043.160000000003</v>
      </c>
      <c r="H195" s="64">
        <f t="shared" si="33"/>
        <v>213086.68</v>
      </c>
    </row>
    <row r="196" spans="1:8" ht="26.4">
      <c r="A196" s="157" t="s">
        <v>175</v>
      </c>
      <c r="B196" s="61" t="s">
        <v>134</v>
      </c>
      <c r="C196" s="55" t="s">
        <v>99</v>
      </c>
      <c r="D196" s="51" t="s">
        <v>337</v>
      </c>
      <c r="E196" s="55" t="s">
        <v>149</v>
      </c>
      <c r="F196" s="64">
        <f t="shared" si="33"/>
        <v>246129.84</v>
      </c>
      <c r="G196" s="64">
        <f t="shared" si="33"/>
        <v>33043.160000000003</v>
      </c>
      <c r="H196" s="64">
        <f t="shared" si="33"/>
        <v>213086.68</v>
      </c>
    </row>
    <row r="197" spans="1:8" ht="39.6">
      <c r="A197" s="157" t="s">
        <v>150</v>
      </c>
      <c r="B197" s="61" t="s">
        <v>134</v>
      </c>
      <c r="C197" s="55" t="s">
        <v>99</v>
      </c>
      <c r="D197" s="51" t="s">
        <v>337</v>
      </c>
      <c r="E197" s="55" t="s">
        <v>151</v>
      </c>
      <c r="F197" s="69">
        <v>246129.84</v>
      </c>
      <c r="G197" s="69">
        <v>33043.160000000003</v>
      </c>
      <c r="H197" s="69">
        <f>F197-G197</f>
        <v>213086.68</v>
      </c>
    </row>
    <row r="198" spans="1:8" s="48" customFormat="1">
      <c r="A198" s="58" t="s">
        <v>102</v>
      </c>
      <c r="B198" s="59" t="s">
        <v>134</v>
      </c>
      <c r="C198" s="59" t="s">
        <v>101</v>
      </c>
      <c r="D198" s="63"/>
      <c r="E198" s="61"/>
      <c r="F198" s="62">
        <f>F199+F221</f>
        <v>33942710.459999993</v>
      </c>
      <c r="G198" s="62">
        <f>G199+G221</f>
        <v>12615727.35</v>
      </c>
      <c r="H198" s="62">
        <f>H199+H221</f>
        <v>21326983.109999999</v>
      </c>
    </row>
    <row r="199" spans="1:8" ht="41.4">
      <c r="A199" s="156" t="s">
        <v>247</v>
      </c>
      <c r="B199" s="59" t="s">
        <v>134</v>
      </c>
      <c r="C199" s="59" t="s">
        <v>101</v>
      </c>
      <c r="D199" s="60" t="s">
        <v>248</v>
      </c>
      <c r="E199" s="61"/>
      <c r="F199" s="62">
        <f>F200</f>
        <v>24328692.709999997</v>
      </c>
      <c r="G199" s="62">
        <f t="shared" ref="G199:H199" si="34">G200</f>
        <v>9316227.9499999993</v>
      </c>
      <c r="H199" s="62">
        <f t="shared" si="34"/>
        <v>15012464.76</v>
      </c>
    </row>
    <row r="200" spans="1:8" ht="26.4">
      <c r="A200" s="154" t="s">
        <v>58</v>
      </c>
      <c r="B200" s="61" t="s">
        <v>134</v>
      </c>
      <c r="C200" s="61" t="s">
        <v>101</v>
      </c>
      <c r="D200" s="63" t="s">
        <v>249</v>
      </c>
      <c r="E200" s="61"/>
      <c r="F200" s="64">
        <f>F204+F209+F212+F215+F201+F218</f>
        <v>24328692.709999997</v>
      </c>
      <c r="G200" s="64">
        <f t="shared" ref="G200:H200" si="35">G204+G209+G212+G215+G201+G218</f>
        <v>9316227.9499999993</v>
      </c>
      <c r="H200" s="64">
        <f t="shared" si="35"/>
        <v>15012464.76</v>
      </c>
    </row>
    <row r="201" spans="1:8" ht="39.6">
      <c r="A201" s="49" t="s">
        <v>381</v>
      </c>
      <c r="B201" s="61" t="s">
        <v>134</v>
      </c>
      <c r="C201" s="61" t="s">
        <v>101</v>
      </c>
      <c r="D201" s="63" t="s">
        <v>355</v>
      </c>
      <c r="E201" s="61"/>
      <c r="F201" s="64">
        <f t="shared" ref="F201:H202" si="36">F202</f>
        <v>1000000</v>
      </c>
      <c r="G201" s="64">
        <f t="shared" si="36"/>
        <v>0</v>
      </c>
      <c r="H201" s="64">
        <f t="shared" si="36"/>
        <v>1000000</v>
      </c>
    </row>
    <row r="202" spans="1:8" ht="26.4">
      <c r="A202" s="157" t="s">
        <v>175</v>
      </c>
      <c r="B202" s="61" t="s">
        <v>134</v>
      </c>
      <c r="C202" s="61" t="s">
        <v>101</v>
      </c>
      <c r="D202" s="63" t="s">
        <v>355</v>
      </c>
      <c r="E202" s="61" t="s">
        <v>149</v>
      </c>
      <c r="F202" s="64">
        <f t="shared" si="36"/>
        <v>1000000</v>
      </c>
      <c r="G202" s="64">
        <f t="shared" si="36"/>
        <v>0</v>
      </c>
      <c r="H202" s="64">
        <f t="shared" si="36"/>
        <v>1000000</v>
      </c>
    </row>
    <row r="203" spans="1:8" ht="39.6">
      <c r="A203" s="157" t="s">
        <v>150</v>
      </c>
      <c r="B203" s="61" t="s">
        <v>134</v>
      </c>
      <c r="C203" s="61" t="s">
        <v>101</v>
      </c>
      <c r="D203" s="63" t="s">
        <v>355</v>
      </c>
      <c r="E203" s="61" t="s">
        <v>151</v>
      </c>
      <c r="F203" s="69">
        <v>1000000</v>
      </c>
      <c r="G203" s="69">
        <v>0</v>
      </c>
      <c r="H203" s="69">
        <f>F203-G203</f>
        <v>1000000</v>
      </c>
    </row>
    <row r="204" spans="1:8">
      <c r="A204" s="49" t="s">
        <v>250</v>
      </c>
      <c r="B204" s="61" t="s">
        <v>134</v>
      </c>
      <c r="C204" s="61" t="s">
        <v>101</v>
      </c>
      <c r="D204" s="63" t="s">
        <v>251</v>
      </c>
      <c r="E204" s="61"/>
      <c r="F204" s="67">
        <f>F205+F207</f>
        <v>3841295.76</v>
      </c>
      <c r="G204" s="67">
        <f>G205+G207</f>
        <v>2259466.4900000002</v>
      </c>
      <c r="H204" s="67">
        <f>H205+H207</f>
        <v>1581829.2699999996</v>
      </c>
    </row>
    <row r="205" spans="1:8" ht="26.4">
      <c r="A205" s="157" t="s">
        <v>175</v>
      </c>
      <c r="B205" s="61" t="s">
        <v>134</v>
      </c>
      <c r="C205" s="61" t="s">
        <v>101</v>
      </c>
      <c r="D205" s="63" t="s">
        <v>251</v>
      </c>
      <c r="E205" s="61" t="s">
        <v>149</v>
      </c>
      <c r="F205" s="67">
        <f>F206</f>
        <v>3836295.76</v>
      </c>
      <c r="G205" s="67">
        <f>G206</f>
        <v>2259466.4900000002</v>
      </c>
      <c r="H205" s="67">
        <f>H206</f>
        <v>1576829.2699999996</v>
      </c>
    </row>
    <row r="206" spans="1:8" ht="39.6">
      <c r="A206" s="157" t="s">
        <v>150</v>
      </c>
      <c r="B206" s="61" t="s">
        <v>134</v>
      </c>
      <c r="C206" s="61" t="s">
        <v>101</v>
      </c>
      <c r="D206" s="63" t="s">
        <v>251</v>
      </c>
      <c r="E206" s="61" t="s">
        <v>151</v>
      </c>
      <c r="F206" s="69">
        <f>4070532.8-234237.04</f>
        <v>3836295.76</v>
      </c>
      <c r="G206" s="69">
        <v>2259466.4900000002</v>
      </c>
      <c r="H206" s="69">
        <f>F206-G206</f>
        <v>1576829.2699999996</v>
      </c>
    </row>
    <row r="207" spans="1:8">
      <c r="A207" s="157" t="s">
        <v>152</v>
      </c>
      <c r="B207" s="61" t="s">
        <v>134</v>
      </c>
      <c r="C207" s="61" t="s">
        <v>101</v>
      </c>
      <c r="D207" s="63" t="s">
        <v>251</v>
      </c>
      <c r="E207" s="61" t="s">
        <v>153</v>
      </c>
      <c r="F207" s="67">
        <f>F208</f>
        <v>5000</v>
      </c>
      <c r="G207" s="67">
        <f>G208</f>
        <v>0</v>
      </c>
      <c r="H207" s="67">
        <f>H208</f>
        <v>5000</v>
      </c>
    </row>
    <row r="208" spans="1:8">
      <c r="A208" s="157" t="s">
        <v>154</v>
      </c>
      <c r="B208" s="61" t="s">
        <v>134</v>
      </c>
      <c r="C208" s="61" t="s">
        <v>101</v>
      </c>
      <c r="D208" s="63" t="s">
        <v>251</v>
      </c>
      <c r="E208" s="61" t="s">
        <v>155</v>
      </c>
      <c r="F208" s="69">
        <v>5000</v>
      </c>
      <c r="G208" s="69">
        <v>0</v>
      </c>
      <c r="H208" s="69">
        <f>F208-G208</f>
        <v>5000</v>
      </c>
    </row>
    <row r="209" spans="1:8" ht="26.4">
      <c r="A209" s="49" t="s">
        <v>252</v>
      </c>
      <c r="B209" s="61" t="s">
        <v>134</v>
      </c>
      <c r="C209" s="61" t="s">
        <v>101</v>
      </c>
      <c r="D209" s="63" t="s">
        <v>253</v>
      </c>
      <c r="E209" s="61"/>
      <c r="F209" s="64">
        <f t="shared" ref="F209:H210" si="37">F210</f>
        <v>441960.53</v>
      </c>
      <c r="G209" s="64">
        <f t="shared" si="37"/>
        <v>0</v>
      </c>
      <c r="H209" s="64">
        <f t="shared" si="37"/>
        <v>441960.53</v>
      </c>
    </row>
    <row r="210" spans="1:8" s="75" customFormat="1" ht="26.4">
      <c r="A210" s="157" t="s">
        <v>175</v>
      </c>
      <c r="B210" s="61" t="s">
        <v>134</v>
      </c>
      <c r="C210" s="61" t="s">
        <v>101</v>
      </c>
      <c r="D210" s="63" t="s">
        <v>253</v>
      </c>
      <c r="E210" s="61" t="s">
        <v>149</v>
      </c>
      <c r="F210" s="64">
        <f t="shared" si="37"/>
        <v>441960.53</v>
      </c>
      <c r="G210" s="64">
        <f t="shared" si="37"/>
        <v>0</v>
      </c>
      <c r="H210" s="64">
        <f t="shared" si="37"/>
        <v>441960.53</v>
      </c>
    </row>
    <row r="211" spans="1:8" s="68" customFormat="1" ht="39.6">
      <c r="A211" s="157" t="s">
        <v>150</v>
      </c>
      <c r="B211" s="61" t="s">
        <v>134</v>
      </c>
      <c r="C211" s="61" t="s">
        <v>101</v>
      </c>
      <c r="D211" s="63" t="s">
        <v>253</v>
      </c>
      <c r="E211" s="61" t="s">
        <v>151</v>
      </c>
      <c r="F211" s="69">
        <f>797800-355839.47</f>
        <v>441960.53</v>
      </c>
      <c r="G211" s="69">
        <v>0</v>
      </c>
      <c r="H211" s="69">
        <f>F211-G211</f>
        <v>441960.53</v>
      </c>
    </row>
    <row r="212" spans="1:8" s="68" customFormat="1" ht="26.4">
      <c r="A212" s="49" t="s">
        <v>254</v>
      </c>
      <c r="B212" s="61" t="s">
        <v>134</v>
      </c>
      <c r="C212" s="61" t="s">
        <v>101</v>
      </c>
      <c r="D212" s="63" t="s">
        <v>255</v>
      </c>
      <c r="E212" s="61"/>
      <c r="F212" s="67">
        <f t="shared" ref="F212:H213" si="38">F213</f>
        <v>758300</v>
      </c>
      <c r="G212" s="67">
        <f t="shared" si="38"/>
        <v>0</v>
      </c>
      <c r="H212" s="67">
        <f t="shared" si="38"/>
        <v>758300</v>
      </c>
    </row>
    <row r="213" spans="1:8" s="68" customFormat="1" ht="26.4">
      <c r="A213" s="157" t="s">
        <v>175</v>
      </c>
      <c r="B213" s="61" t="s">
        <v>134</v>
      </c>
      <c r="C213" s="61" t="s">
        <v>101</v>
      </c>
      <c r="D213" s="63" t="s">
        <v>255</v>
      </c>
      <c r="E213" s="61" t="s">
        <v>149</v>
      </c>
      <c r="F213" s="67">
        <f t="shared" si="38"/>
        <v>758300</v>
      </c>
      <c r="G213" s="67">
        <f t="shared" si="38"/>
        <v>0</v>
      </c>
      <c r="H213" s="67">
        <f t="shared" si="38"/>
        <v>758300</v>
      </c>
    </row>
    <row r="214" spans="1:8" s="68" customFormat="1" ht="39.6">
      <c r="A214" s="157" t="s">
        <v>150</v>
      </c>
      <c r="B214" s="61" t="s">
        <v>134</v>
      </c>
      <c r="C214" s="61" t="s">
        <v>101</v>
      </c>
      <c r="D214" s="63" t="s">
        <v>255</v>
      </c>
      <c r="E214" s="61" t="s">
        <v>151</v>
      </c>
      <c r="F214" s="69">
        <v>758300</v>
      </c>
      <c r="G214" s="69">
        <v>0</v>
      </c>
      <c r="H214" s="69">
        <f>F214-G214</f>
        <v>758300</v>
      </c>
    </row>
    <row r="215" spans="1:8" s="68" customFormat="1">
      <c r="A215" s="49" t="s">
        <v>256</v>
      </c>
      <c r="B215" s="61" t="s">
        <v>134</v>
      </c>
      <c r="C215" s="61" t="s">
        <v>101</v>
      </c>
      <c r="D215" s="63" t="s">
        <v>257</v>
      </c>
      <c r="E215" s="61"/>
      <c r="F215" s="67">
        <f t="shared" ref="F215:H216" si="39">F216</f>
        <v>16155189.699999999</v>
      </c>
      <c r="G215" s="67">
        <f t="shared" si="39"/>
        <v>7056761.46</v>
      </c>
      <c r="H215" s="67">
        <f t="shared" si="39"/>
        <v>9098428.2399999984</v>
      </c>
    </row>
    <row r="216" spans="1:8" s="68" customFormat="1" ht="26.4">
      <c r="A216" s="157" t="s">
        <v>175</v>
      </c>
      <c r="B216" s="61" t="s">
        <v>134</v>
      </c>
      <c r="C216" s="61" t="s">
        <v>101</v>
      </c>
      <c r="D216" s="63" t="s">
        <v>257</v>
      </c>
      <c r="E216" s="61" t="s">
        <v>149</v>
      </c>
      <c r="F216" s="67">
        <f t="shared" si="39"/>
        <v>16155189.699999999</v>
      </c>
      <c r="G216" s="67">
        <f t="shared" si="39"/>
        <v>7056761.46</v>
      </c>
      <c r="H216" s="67">
        <f t="shared" si="39"/>
        <v>9098428.2399999984</v>
      </c>
    </row>
    <row r="217" spans="1:8" s="75" customFormat="1" ht="39.6">
      <c r="A217" s="157" t="s">
        <v>150</v>
      </c>
      <c r="B217" s="61" t="s">
        <v>134</v>
      </c>
      <c r="C217" s="61" t="s">
        <v>101</v>
      </c>
      <c r="D217" s="63" t="s">
        <v>257</v>
      </c>
      <c r="E217" s="61" t="s">
        <v>151</v>
      </c>
      <c r="F217" s="69">
        <v>16155189.699999999</v>
      </c>
      <c r="G217" s="69">
        <v>7056761.46</v>
      </c>
      <c r="H217" s="69">
        <f>F217-G217</f>
        <v>9098428.2399999984</v>
      </c>
    </row>
    <row r="218" spans="1:8" s="75" customFormat="1" ht="39.6">
      <c r="A218" s="49" t="s">
        <v>391</v>
      </c>
      <c r="B218" s="61" t="s">
        <v>134</v>
      </c>
      <c r="C218" s="61" t="s">
        <v>101</v>
      </c>
      <c r="D218" s="63" t="s">
        <v>390</v>
      </c>
      <c r="E218" s="61"/>
      <c r="F218" s="67">
        <f>F219</f>
        <v>2131946.7200000002</v>
      </c>
      <c r="G218" s="67">
        <f t="shared" ref="G218:H218" si="40">G219</f>
        <v>0</v>
      </c>
      <c r="H218" s="67">
        <f t="shared" si="40"/>
        <v>2131946.7200000002</v>
      </c>
    </row>
    <row r="219" spans="1:8" s="68" customFormat="1" ht="26.4">
      <c r="A219" s="157" t="s">
        <v>175</v>
      </c>
      <c r="B219" s="61" t="s">
        <v>134</v>
      </c>
      <c r="C219" s="61" t="s">
        <v>101</v>
      </c>
      <c r="D219" s="63" t="s">
        <v>390</v>
      </c>
      <c r="E219" s="61" t="s">
        <v>149</v>
      </c>
      <c r="F219" s="67">
        <f>F220</f>
        <v>2131946.7200000002</v>
      </c>
      <c r="G219" s="67">
        <f>G220</f>
        <v>0</v>
      </c>
      <c r="H219" s="67">
        <f>H220</f>
        <v>2131946.7200000002</v>
      </c>
    </row>
    <row r="220" spans="1:8" s="75" customFormat="1" ht="39.6">
      <c r="A220" s="157" t="s">
        <v>150</v>
      </c>
      <c r="B220" s="61" t="s">
        <v>134</v>
      </c>
      <c r="C220" s="61" t="s">
        <v>101</v>
      </c>
      <c r="D220" s="63" t="s">
        <v>390</v>
      </c>
      <c r="E220" s="61" t="s">
        <v>151</v>
      </c>
      <c r="F220" s="69">
        <v>2131946.7200000002</v>
      </c>
      <c r="G220" s="69">
        <v>0</v>
      </c>
      <c r="H220" s="69">
        <f>F220-G220</f>
        <v>2131946.7200000002</v>
      </c>
    </row>
    <row r="221" spans="1:8" s="68" customFormat="1" ht="27.6">
      <c r="A221" s="156" t="s">
        <v>357</v>
      </c>
      <c r="B221" s="59" t="s">
        <v>134</v>
      </c>
      <c r="C221" s="59" t="s">
        <v>101</v>
      </c>
      <c r="D221" s="60" t="s">
        <v>358</v>
      </c>
      <c r="E221" s="61"/>
      <c r="F221" s="62">
        <f>F222+F226</f>
        <v>9614017.75</v>
      </c>
      <c r="G221" s="62">
        <f>G222+G226</f>
        <v>3299499.4</v>
      </c>
      <c r="H221" s="62">
        <f>H222+H226</f>
        <v>6314518.3499999996</v>
      </c>
    </row>
    <row r="222" spans="1:8" s="68" customFormat="1" ht="26.4">
      <c r="A222" s="196" t="s">
        <v>359</v>
      </c>
      <c r="B222" s="61" t="s">
        <v>134</v>
      </c>
      <c r="C222" s="61" t="s">
        <v>101</v>
      </c>
      <c r="D222" s="63" t="s">
        <v>412</v>
      </c>
      <c r="E222" s="61"/>
      <c r="F222" s="64">
        <f t="shared" ref="F222:H224" si="41">F223</f>
        <v>3168830.7</v>
      </c>
      <c r="G222" s="64">
        <f t="shared" si="41"/>
        <v>0</v>
      </c>
      <c r="H222" s="64">
        <f t="shared" si="41"/>
        <v>3168830.7</v>
      </c>
    </row>
    <row r="223" spans="1:8" s="68" customFormat="1" ht="52.8">
      <c r="A223" s="197" t="s">
        <v>414</v>
      </c>
      <c r="B223" s="61" t="s">
        <v>134</v>
      </c>
      <c r="C223" s="61" t="s">
        <v>101</v>
      </c>
      <c r="D223" s="63" t="s">
        <v>415</v>
      </c>
      <c r="E223" s="61"/>
      <c r="F223" s="67">
        <f t="shared" si="41"/>
        <v>3168830.7</v>
      </c>
      <c r="G223" s="67">
        <f t="shared" si="41"/>
        <v>0</v>
      </c>
      <c r="H223" s="67">
        <f t="shared" si="41"/>
        <v>3168830.7</v>
      </c>
    </row>
    <row r="224" spans="1:8" s="68" customFormat="1" ht="26.4">
      <c r="A224" s="198" t="s">
        <v>175</v>
      </c>
      <c r="B224" s="61" t="s">
        <v>134</v>
      </c>
      <c r="C224" s="61" t="s">
        <v>101</v>
      </c>
      <c r="D224" s="63" t="s">
        <v>415</v>
      </c>
      <c r="E224" s="61" t="s">
        <v>149</v>
      </c>
      <c r="F224" s="67">
        <f t="shared" si="41"/>
        <v>3168830.7</v>
      </c>
      <c r="G224" s="67">
        <f t="shared" si="41"/>
        <v>0</v>
      </c>
      <c r="H224" s="67">
        <f t="shared" si="41"/>
        <v>3168830.7</v>
      </c>
    </row>
    <row r="225" spans="1:8" s="68" customFormat="1" ht="39.6">
      <c r="A225" s="198" t="s">
        <v>150</v>
      </c>
      <c r="B225" s="61" t="s">
        <v>134</v>
      </c>
      <c r="C225" s="61" t="s">
        <v>101</v>
      </c>
      <c r="D225" s="63" t="s">
        <v>415</v>
      </c>
      <c r="E225" s="61" t="s">
        <v>151</v>
      </c>
      <c r="F225" s="69">
        <v>3168830.7</v>
      </c>
      <c r="G225" s="69">
        <v>0</v>
      </c>
      <c r="H225" s="69">
        <f>F225-G225</f>
        <v>3168830.7</v>
      </c>
    </row>
    <row r="226" spans="1:8" s="68" customFormat="1" ht="26.4">
      <c r="A226" s="196" t="s">
        <v>413</v>
      </c>
      <c r="B226" s="61" t="s">
        <v>134</v>
      </c>
      <c r="C226" s="61" t="s">
        <v>101</v>
      </c>
      <c r="D226" s="63" t="s">
        <v>382</v>
      </c>
      <c r="E226" s="61"/>
      <c r="F226" s="64">
        <f t="shared" ref="F226:H228" si="42">F227</f>
        <v>6445187.0499999998</v>
      </c>
      <c r="G226" s="64">
        <f t="shared" si="42"/>
        <v>3299499.4</v>
      </c>
      <c r="H226" s="64">
        <f t="shared" si="42"/>
        <v>3145687.65</v>
      </c>
    </row>
    <row r="227" spans="1:8" s="68" customFormat="1" ht="26.4">
      <c r="A227" s="49" t="s">
        <v>383</v>
      </c>
      <c r="B227" s="61" t="s">
        <v>134</v>
      </c>
      <c r="C227" s="61" t="s">
        <v>101</v>
      </c>
      <c r="D227" s="63" t="s">
        <v>384</v>
      </c>
      <c r="E227" s="61"/>
      <c r="F227" s="67">
        <f t="shared" si="42"/>
        <v>6445187.0499999998</v>
      </c>
      <c r="G227" s="67">
        <f t="shared" si="42"/>
        <v>3299499.4</v>
      </c>
      <c r="H227" s="67">
        <f t="shared" si="42"/>
        <v>3145687.65</v>
      </c>
    </row>
    <row r="228" spans="1:8" s="68" customFormat="1" ht="26.4">
      <c r="A228" s="157" t="s">
        <v>175</v>
      </c>
      <c r="B228" s="61" t="s">
        <v>134</v>
      </c>
      <c r="C228" s="61" t="s">
        <v>101</v>
      </c>
      <c r="D228" s="63" t="s">
        <v>384</v>
      </c>
      <c r="E228" s="61" t="s">
        <v>149</v>
      </c>
      <c r="F228" s="67">
        <f t="shared" si="42"/>
        <v>6445187.0499999998</v>
      </c>
      <c r="G228" s="67">
        <f t="shared" si="42"/>
        <v>3299499.4</v>
      </c>
      <c r="H228" s="67">
        <f t="shared" si="42"/>
        <v>3145687.65</v>
      </c>
    </row>
    <row r="229" spans="1:8" s="68" customFormat="1" ht="39.6">
      <c r="A229" s="157" t="s">
        <v>150</v>
      </c>
      <c r="B229" s="61" t="s">
        <v>134</v>
      </c>
      <c r="C229" s="61" t="s">
        <v>101</v>
      </c>
      <c r="D229" s="63" t="s">
        <v>384</v>
      </c>
      <c r="E229" s="61" t="s">
        <v>151</v>
      </c>
      <c r="F229" s="69">
        <v>6445187.0499999998</v>
      </c>
      <c r="G229" s="69">
        <v>3299499.4</v>
      </c>
      <c r="H229" s="69">
        <f>F229-G229</f>
        <v>3145687.65</v>
      </c>
    </row>
    <row r="230" spans="1:8" s="68" customFormat="1">
      <c r="A230" s="147" t="s">
        <v>259</v>
      </c>
      <c r="B230" s="150" t="s">
        <v>134</v>
      </c>
      <c r="C230" s="148" t="s">
        <v>103</v>
      </c>
      <c r="D230" s="149"/>
      <c r="E230" s="148"/>
      <c r="F230" s="146">
        <f t="shared" ref="F230:H237" si="43">F231</f>
        <v>199074</v>
      </c>
      <c r="G230" s="146">
        <f t="shared" si="43"/>
        <v>131281.44</v>
      </c>
      <c r="H230" s="146">
        <f t="shared" si="43"/>
        <v>67792.56</v>
      </c>
    </row>
    <row r="231" spans="1:8" s="68" customFormat="1">
      <c r="A231" s="73" t="s">
        <v>106</v>
      </c>
      <c r="B231" s="59" t="s">
        <v>134</v>
      </c>
      <c r="C231" s="70" t="s">
        <v>105</v>
      </c>
      <c r="D231" s="71"/>
      <c r="E231" s="65"/>
      <c r="F231" s="72">
        <f t="shared" si="43"/>
        <v>199074</v>
      </c>
      <c r="G231" s="72">
        <f t="shared" si="43"/>
        <v>131281.44</v>
      </c>
      <c r="H231" s="72">
        <f t="shared" si="43"/>
        <v>67792.56</v>
      </c>
    </row>
    <row r="232" spans="1:8" s="68" customFormat="1" ht="13.8">
      <c r="A232" s="156" t="s">
        <v>260</v>
      </c>
      <c r="B232" s="59" t="s">
        <v>134</v>
      </c>
      <c r="C232" s="70" t="s">
        <v>105</v>
      </c>
      <c r="D232" s="71" t="s">
        <v>261</v>
      </c>
      <c r="E232" s="76"/>
      <c r="F232" s="72">
        <f t="shared" si="43"/>
        <v>199074</v>
      </c>
      <c r="G232" s="72">
        <f t="shared" si="43"/>
        <v>131281.44</v>
      </c>
      <c r="H232" s="72">
        <f t="shared" si="43"/>
        <v>67792.56</v>
      </c>
    </row>
    <row r="233" spans="1:8" s="68" customFormat="1" ht="26.4">
      <c r="A233" s="154" t="s">
        <v>262</v>
      </c>
      <c r="B233" s="61" t="s">
        <v>134</v>
      </c>
      <c r="C233" s="65" t="s">
        <v>105</v>
      </c>
      <c r="D233" s="66" t="s">
        <v>263</v>
      </c>
      <c r="E233" s="76"/>
      <c r="F233" s="67">
        <f t="shared" si="43"/>
        <v>199074</v>
      </c>
      <c r="G233" s="67">
        <f t="shared" si="43"/>
        <v>131281.44</v>
      </c>
      <c r="H233" s="67">
        <f t="shared" si="43"/>
        <v>67792.56</v>
      </c>
    </row>
    <row r="234" spans="1:8" s="68" customFormat="1">
      <c r="A234" s="49" t="s">
        <v>264</v>
      </c>
      <c r="B234" s="61" t="s">
        <v>134</v>
      </c>
      <c r="C234" s="65" t="s">
        <v>105</v>
      </c>
      <c r="D234" s="66" t="s">
        <v>265</v>
      </c>
      <c r="E234" s="76"/>
      <c r="F234" s="67">
        <f>F235+F237</f>
        <v>199074</v>
      </c>
      <c r="G234" s="67">
        <f>G235+G237</f>
        <v>131281.44</v>
      </c>
      <c r="H234" s="67">
        <f>H235+H237</f>
        <v>67792.56</v>
      </c>
    </row>
    <row r="235" spans="1:8" s="68" customFormat="1" ht="26.4">
      <c r="A235" s="157" t="s">
        <v>175</v>
      </c>
      <c r="B235" s="61" t="s">
        <v>134</v>
      </c>
      <c r="C235" s="65" t="s">
        <v>105</v>
      </c>
      <c r="D235" s="66" t="s">
        <v>265</v>
      </c>
      <c r="E235" s="76" t="s">
        <v>149</v>
      </c>
      <c r="F235" s="67">
        <f t="shared" si="43"/>
        <v>104392.56</v>
      </c>
      <c r="G235" s="67">
        <f t="shared" si="43"/>
        <v>36600</v>
      </c>
      <c r="H235" s="67">
        <f t="shared" si="43"/>
        <v>67792.56</v>
      </c>
    </row>
    <row r="236" spans="1:8" s="68" customFormat="1" ht="39.6">
      <c r="A236" s="157" t="s">
        <v>150</v>
      </c>
      <c r="B236" s="61" t="s">
        <v>134</v>
      </c>
      <c r="C236" s="65" t="s">
        <v>105</v>
      </c>
      <c r="D236" s="66" t="s">
        <v>265</v>
      </c>
      <c r="E236" s="76" t="s">
        <v>151</v>
      </c>
      <c r="F236" s="69">
        <v>104392.56</v>
      </c>
      <c r="G236" s="69">
        <v>36600</v>
      </c>
      <c r="H236" s="69">
        <f>F236-G236</f>
        <v>67792.56</v>
      </c>
    </row>
    <row r="237" spans="1:8" s="68" customFormat="1">
      <c r="A237" s="198" t="s">
        <v>296</v>
      </c>
      <c r="B237" s="61" t="s">
        <v>134</v>
      </c>
      <c r="C237" s="65" t="s">
        <v>105</v>
      </c>
      <c r="D237" s="66" t="s">
        <v>265</v>
      </c>
      <c r="E237" s="76" t="s">
        <v>297</v>
      </c>
      <c r="F237" s="67">
        <f t="shared" si="43"/>
        <v>94681.44</v>
      </c>
      <c r="G237" s="67">
        <f t="shared" si="43"/>
        <v>94681.44</v>
      </c>
      <c r="H237" s="67">
        <f t="shared" si="43"/>
        <v>0</v>
      </c>
    </row>
    <row r="238" spans="1:8" s="68" customFormat="1">
      <c r="A238" s="198" t="s">
        <v>298</v>
      </c>
      <c r="B238" s="61" t="s">
        <v>134</v>
      </c>
      <c r="C238" s="65" t="s">
        <v>105</v>
      </c>
      <c r="D238" s="66" t="s">
        <v>265</v>
      </c>
      <c r="E238" s="76" t="s">
        <v>299</v>
      </c>
      <c r="F238" s="69">
        <v>94681.44</v>
      </c>
      <c r="G238" s="69">
        <v>94681.44</v>
      </c>
      <c r="H238" s="69">
        <f>F238-G238</f>
        <v>0</v>
      </c>
    </row>
    <row r="239" spans="1:8" s="68" customFormat="1">
      <c r="A239" s="147" t="s">
        <v>266</v>
      </c>
      <c r="B239" s="150" t="s">
        <v>134</v>
      </c>
      <c r="C239" s="148" t="s">
        <v>107</v>
      </c>
      <c r="D239" s="151"/>
      <c r="E239" s="152"/>
      <c r="F239" s="146">
        <f t="shared" ref="F239:H240" si="44">F240</f>
        <v>14204447</v>
      </c>
      <c r="G239" s="146">
        <f t="shared" si="44"/>
        <v>8036110.3199999994</v>
      </c>
      <c r="H239" s="146">
        <f t="shared" si="44"/>
        <v>6168336.6800000006</v>
      </c>
    </row>
    <row r="240" spans="1:8" s="68" customFormat="1">
      <c r="A240" s="73" t="s">
        <v>267</v>
      </c>
      <c r="B240" s="61" t="s">
        <v>134</v>
      </c>
      <c r="C240" s="65" t="s">
        <v>109</v>
      </c>
      <c r="D240" s="77"/>
      <c r="E240" s="76"/>
      <c r="F240" s="72">
        <f t="shared" si="44"/>
        <v>14204447</v>
      </c>
      <c r="G240" s="72">
        <f t="shared" si="44"/>
        <v>8036110.3199999994</v>
      </c>
      <c r="H240" s="72">
        <f t="shared" si="44"/>
        <v>6168336.6800000006</v>
      </c>
    </row>
    <row r="241" spans="1:8" s="68" customFormat="1" ht="27.6">
      <c r="A241" s="156" t="s">
        <v>60</v>
      </c>
      <c r="B241" s="65" t="s">
        <v>134</v>
      </c>
      <c r="C241" s="65" t="s">
        <v>109</v>
      </c>
      <c r="D241" s="66" t="s">
        <v>268</v>
      </c>
      <c r="E241" s="65"/>
      <c r="F241" s="72">
        <f>F242+F257</f>
        <v>14204447</v>
      </c>
      <c r="G241" s="72">
        <f>G242+G257</f>
        <v>8036110.3199999994</v>
      </c>
      <c r="H241" s="72">
        <f>H242+H257</f>
        <v>6168336.6800000006</v>
      </c>
    </row>
    <row r="242" spans="1:8" s="68" customFormat="1" ht="41.4">
      <c r="A242" s="156" t="s">
        <v>61</v>
      </c>
      <c r="B242" s="70" t="s">
        <v>134</v>
      </c>
      <c r="C242" s="70" t="s">
        <v>109</v>
      </c>
      <c r="D242" s="71" t="s">
        <v>269</v>
      </c>
      <c r="E242" s="70"/>
      <c r="F242" s="72">
        <f>F243</f>
        <v>12758914</v>
      </c>
      <c r="G242" s="72">
        <f>G243</f>
        <v>7327899.1199999992</v>
      </c>
      <c r="H242" s="72">
        <f>H243</f>
        <v>5431014.8800000008</v>
      </c>
    </row>
    <row r="243" spans="1:8" s="68" customFormat="1" ht="26.4">
      <c r="A243" s="154" t="s">
        <v>62</v>
      </c>
      <c r="B243" s="65" t="s">
        <v>134</v>
      </c>
      <c r="C243" s="65" t="s">
        <v>109</v>
      </c>
      <c r="D243" s="66" t="s">
        <v>270</v>
      </c>
      <c r="E243" s="65"/>
      <c r="F243" s="67">
        <f>F244+F251+F254</f>
        <v>12758914</v>
      </c>
      <c r="G243" s="67">
        <f>G244+G251+G254</f>
        <v>7327899.1199999992</v>
      </c>
      <c r="H243" s="67">
        <f>H244+H251+H254</f>
        <v>5431014.8800000008</v>
      </c>
    </row>
    <row r="244" spans="1:8" s="68" customFormat="1" ht="26.4">
      <c r="A244" s="49" t="s">
        <v>271</v>
      </c>
      <c r="B244" s="65" t="s">
        <v>134</v>
      </c>
      <c r="C244" s="65" t="s">
        <v>109</v>
      </c>
      <c r="D244" s="66" t="s">
        <v>272</v>
      </c>
      <c r="E244" s="65"/>
      <c r="F244" s="67">
        <f>F245+F247+F249</f>
        <v>9454020</v>
      </c>
      <c r="G244" s="67">
        <f>G245+G247+G249</f>
        <v>6130580.3899999997</v>
      </c>
      <c r="H244" s="67">
        <f>H245+H247+H249</f>
        <v>3323439.6100000003</v>
      </c>
    </row>
    <row r="245" spans="1:8" s="68" customFormat="1" ht="66">
      <c r="A245" s="157" t="s">
        <v>38</v>
      </c>
      <c r="B245" s="65" t="s">
        <v>134</v>
      </c>
      <c r="C245" s="65" t="s">
        <v>109</v>
      </c>
      <c r="D245" s="66" t="s">
        <v>272</v>
      </c>
      <c r="E245" s="65" t="s">
        <v>139</v>
      </c>
      <c r="F245" s="67">
        <f>F246</f>
        <v>7638261</v>
      </c>
      <c r="G245" s="67">
        <f>G246</f>
        <v>5335425.0199999996</v>
      </c>
      <c r="H245" s="67">
        <f>H246</f>
        <v>2302835.9800000004</v>
      </c>
    </row>
    <row r="246" spans="1:8" s="68" customFormat="1" ht="26.4">
      <c r="A246" s="157" t="s">
        <v>273</v>
      </c>
      <c r="B246" s="65" t="s">
        <v>134</v>
      </c>
      <c r="C246" s="65" t="s">
        <v>109</v>
      </c>
      <c r="D246" s="66" t="s">
        <v>272</v>
      </c>
      <c r="E246" s="65" t="s">
        <v>274</v>
      </c>
      <c r="F246" s="69">
        <f>5866560+1771701</f>
        <v>7638261</v>
      </c>
      <c r="G246" s="69">
        <v>5335425.0199999996</v>
      </c>
      <c r="H246" s="69">
        <f>F246-G246</f>
        <v>2302835.9800000004</v>
      </c>
    </row>
    <row r="247" spans="1:8" s="68" customFormat="1" ht="26.4">
      <c r="A247" s="157" t="s">
        <v>175</v>
      </c>
      <c r="B247" s="65" t="s">
        <v>134</v>
      </c>
      <c r="C247" s="65" t="s">
        <v>109</v>
      </c>
      <c r="D247" s="66" t="s">
        <v>272</v>
      </c>
      <c r="E247" s="65" t="s">
        <v>149</v>
      </c>
      <c r="F247" s="67">
        <f>F248</f>
        <v>1800759</v>
      </c>
      <c r="G247" s="67">
        <f>G248</f>
        <v>785207.2</v>
      </c>
      <c r="H247" s="67">
        <f>H248</f>
        <v>1015551.8</v>
      </c>
    </row>
    <row r="248" spans="1:8" s="75" customFormat="1" ht="39.6">
      <c r="A248" s="157" t="s">
        <v>150</v>
      </c>
      <c r="B248" s="65" t="s">
        <v>134</v>
      </c>
      <c r="C248" s="65" t="s">
        <v>109</v>
      </c>
      <c r="D248" s="66" t="s">
        <v>272</v>
      </c>
      <c r="E248" s="65" t="s">
        <v>151</v>
      </c>
      <c r="F248" s="69">
        <v>1800759</v>
      </c>
      <c r="G248" s="69">
        <v>785207.2</v>
      </c>
      <c r="H248" s="69">
        <f>F248-G248</f>
        <v>1015551.8</v>
      </c>
    </row>
    <row r="249" spans="1:8" s="68" customFormat="1">
      <c r="A249" s="157" t="s">
        <v>152</v>
      </c>
      <c r="B249" s="65" t="s">
        <v>134</v>
      </c>
      <c r="C249" s="65" t="s">
        <v>109</v>
      </c>
      <c r="D249" s="66" t="s">
        <v>272</v>
      </c>
      <c r="E249" s="65" t="s">
        <v>153</v>
      </c>
      <c r="F249" s="67">
        <f>F250</f>
        <v>15000</v>
      </c>
      <c r="G249" s="67">
        <f>G250</f>
        <v>9948.17</v>
      </c>
      <c r="H249" s="67">
        <f>H250</f>
        <v>5051.83</v>
      </c>
    </row>
    <row r="250" spans="1:8" s="68" customFormat="1">
      <c r="A250" s="157" t="s">
        <v>154</v>
      </c>
      <c r="B250" s="65" t="s">
        <v>134</v>
      </c>
      <c r="C250" s="65" t="s">
        <v>109</v>
      </c>
      <c r="D250" s="66" t="s">
        <v>272</v>
      </c>
      <c r="E250" s="65" t="s">
        <v>155</v>
      </c>
      <c r="F250" s="69">
        <v>15000</v>
      </c>
      <c r="G250" s="69">
        <v>9948.17</v>
      </c>
      <c r="H250" s="69">
        <f>F250-G250</f>
        <v>5051.83</v>
      </c>
    </row>
    <row r="251" spans="1:8" s="68" customFormat="1" ht="26.4">
      <c r="A251" s="49" t="s">
        <v>275</v>
      </c>
      <c r="B251" s="65" t="s">
        <v>134</v>
      </c>
      <c r="C251" s="65" t="s">
        <v>109</v>
      </c>
      <c r="D251" s="66" t="s">
        <v>276</v>
      </c>
      <c r="E251" s="78"/>
      <c r="F251" s="67">
        <f t="shared" ref="F251:H252" si="45">F252</f>
        <v>3249014</v>
      </c>
      <c r="G251" s="67">
        <f t="shared" si="45"/>
        <v>1174418.73</v>
      </c>
      <c r="H251" s="67">
        <f t="shared" si="45"/>
        <v>2074595.27</v>
      </c>
    </row>
    <row r="252" spans="1:8" s="68" customFormat="1" ht="26.4">
      <c r="A252" s="157" t="s">
        <v>175</v>
      </c>
      <c r="B252" s="65" t="s">
        <v>134</v>
      </c>
      <c r="C252" s="65" t="s">
        <v>109</v>
      </c>
      <c r="D252" s="66" t="s">
        <v>276</v>
      </c>
      <c r="E252" s="65" t="s">
        <v>149</v>
      </c>
      <c r="F252" s="67">
        <f t="shared" si="45"/>
        <v>3249014</v>
      </c>
      <c r="G252" s="67">
        <f t="shared" si="45"/>
        <v>1174418.73</v>
      </c>
      <c r="H252" s="67">
        <f t="shared" si="45"/>
        <v>2074595.27</v>
      </c>
    </row>
    <row r="253" spans="1:8" s="83" customFormat="1" ht="39.6">
      <c r="A253" s="157" t="s">
        <v>150</v>
      </c>
      <c r="B253" s="65" t="s">
        <v>134</v>
      </c>
      <c r="C253" s="65" t="s">
        <v>109</v>
      </c>
      <c r="D253" s="66" t="s">
        <v>276</v>
      </c>
      <c r="E253" s="65" t="s">
        <v>151</v>
      </c>
      <c r="F253" s="69">
        <v>3249014</v>
      </c>
      <c r="G253" s="69">
        <v>1174418.73</v>
      </c>
      <c r="H253" s="69">
        <f>F253-G253</f>
        <v>2074595.27</v>
      </c>
    </row>
    <row r="254" spans="1:8" s="68" customFormat="1" ht="26.4">
      <c r="A254" s="49" t="s">
        <v>277</v>
      </c>
      <c r="B254" s="65" t="s">
        <v>134</v>
      </c>
      <c r="C254" s="65" t="s">
        <v>109</v>
      </c>
      <c r="D254" s="66" t="s">
        <v>278</v>
      </c>
      <c r="E254" s="65"/>
      <c r="F254" s="67">
        <f t="shared" ref="F254:H255" si="46">F255</f>
        <v>55880</v>
      </c>
      <c r="G254" s="67">
        <f t="shared" si="46"/>
        <v>22900</v>
      </c>
      <c r="H254" s="67">
        <f t="shared" si="46"/>
        <v>32980</v>
      </c>
    </row>
    <row r="255" spans="1:8" s="68" customFormat="1" ht="26.4">
      <c r="A255" s="157" t="s">
        <v>175</v>
      </c>
      <c r="B255" s="65" t="s">
        <v>134</v>
      </c>
      <c r="C255" s="65" t="s">
        <v>109</v>
      </c>
      <c r="D255" s="66" t="s">
        <v>278</v>
      </c>
      <c r="E255" s="65" t="s">
        <v>149</v>
      </c>
      <c r="F255" s="67">
        <f t="shared" si="46"/>
        <v>55880</v>
      </c>
      <c r="G255" s="67">
        <f t="shared" si="46"/>
        <v>22900</v>
      </c>
      <c r="H255" s="67">
        <f t="shared" si="46"/>
        <v>32980</v>
      </c>
    </row>
    <row r="256" spans="1:8" s="68" customFormat="1" ht="39.6">
      <c r="A256" s="157" t="s">
        <v>150</v>
      </c>
      <c r="B256" s="65" t="s">
        <v>134</v>
      </c>
      <c r="C256" s="65" t="s">
        <v>109</v>
      </c>
      <c r="D256" s="66" t="s">
        <v>278</v>
      </c>
      <c r="E256" s="65" t="s">
        <v>151</v>
      </c>
      <c r="F256" s="69">
        <v>55880</v>
      </c>
      <c r="G256" s="69">
        <v>22900</v>
      </c>
      <c r="H256" s="69">
        <f>F256-G256</f>
        <v>32980</v>
      </c>
    </row>
    <row r="257" spans="1:8" s="68" customFormat="1" ht="41.4">
      <c r="A257" s="156" t="s">
        <v>63</v>
      </c>
      <c r="B257" s="70" t="s">
        <v>134</v>
      </c>
      <c r="C257" s="70" t="s">
        <v>109</v>
      </c>
      <c r="D257" s="71" t="s">
        <v>279</v>
      </c>
      <c r="E257" s="65"/>
      <c r="F257" s="72">
        <f>F258</f>
        <v>1445533</v>
      </c>
      <c r="G257" s="72">
        <f>G258</f>
        <v>708211.19999999995</v>
      </c>
      <c r="H257" s="72">
        <f>H258</f>
        <v>737321.8</v>
      </c>
    </row>
    <row r="258" spans="1:8" s="68" customFormat="1" ht="26.4">
      <c r="A258" s="154" t="s">
        <v>64</v>
      </c>
      <c r="B258" s="61" t="s">
        <v>134</v>
      </c>
      <c r="C258" s="65" t="s">
        <v>109</v>
      </c>
      <c r="D258" s="66" t="s">
        <v>280</v>
      </c>
      <c r="E258" s="65"/>
      <c r="F258" s="67">
        <f>F259+F262</f>
        <v>1445533</v>
      </c>
      <c r="G258" s="67">
        <f>G259+G262</f>
        <v>708211.19999999995</v>
      </c>
      <c r="H258" s="67">
        <f>H259+H262</f>
        <v>737321.8</v>
      </c>
    </row>
    <row r="259" spans="1:8" s="68" customFormat="1" ht="26.4">
      <c r="A259" s="49" t="s">
        <v>271</v>
      </c>
      <c r="B259" s="61" t="s">
        <v>134</v>
      </c>
      <c r="C259" s="65" t="s">
        <v>109</v>
      </c>
      <c r="D259" s="66" t="s">
        <v>281</v>
      </c>
      <c r="E259" s="65"/>
      <c r="F259" s="67">
        <f t="shared" ref="F259:H260" si="47">F260</f>
        <v>1295489</v>
      </c>
      <c r="G259" s="67">
        <f t="shared" si="47"/>
        <v>632763.38</v>
      </c>
      <c r="H259" s="67">
        <f t="shared" si="47"/>
        <v>662725.62</v>
      </c>
    </row>
    <row r="260" spans="1:8" s="68" customFormat="1" ht="66">
      <c r="A260" s="157" t="s">
        <v>38</v>
      </c>
      <c r="B260" s="61" t="s">
        <v>134</v>
      </c>
      <c r="C260" s="65" t="s">
        <v>109</v>
      </c>
      <c r="D260" s="66" t="s">
        <v>281</v>
      </c>
      <c r="E260" s="61" t="s">
        <v>139</v>
      </c>
      <c r="F260" s="64">
        <f t="shared" si="47"/>
        <v>1295489</v>
      </c>
      <c r="G260" s="64">
        <f t="shared" si="47"/>
        <v>632763.38</v>
      </c>
      <c r="H260" s="64">
        <f t="shared" si="47"/>
        <v>662725.62</v>
      </c>
    </row>
    <row r="261" spans="1:8" s="53" customFormat="1" ht="26.4">
      <c r="A261" s="157" t="s">
        <v>273</v>
      </c>
      <c r="B261" s="61" t="s">
        <v>134</v>
      </c>
      <c r="C261" s="65" t="s">
        <v>109</v>
      </c>
      <c r="D261" s="66" t="s">
        <v>281</v>
      </c>
      <c r="E261" s="65" t="s">
        <v>274</v>
      </c>
      <c r="F261" s="69">
        <f>994999+300490</f>
        <v>1295489</v>
      </c>
      <c r="G261" s="69">
        <v>632763.38</v>
      </c>
      <c r="H261" s="69">
        <f>F261-G261</f>
        <v>662725.62</v>
      </c>
    </row>
    <row r="262" spans="1:8" s="53" customFormat="1" ht="26.4">
      <c r="A262" s="49" t="s">
        <v>275</v>
      </c>
      <c r="B262" s="61" t="s">
        <v>134</v>
      </c>
      <c r="C262" s="65" t="s">
        <v>109</v>
      </c>
      <c r="D262" s="66" t="s">
        <v>282</v>
      </c>
      <c r="E262" s="65"/>
      <c r="F262" s="64">
        <f t="shared" ref="F262:H263" si="48">F263</f>
        <v>150044</v>
      </c>
      <c r="G262" s="64">
        <f t="shared" si="48"/>
        <v>75447.820000000007</v>
      </c>
      <c r="H262" s="64">
        <f t="shared" si="48"/>
        <v>74596.179999999993</v>
      </c>
    </row>
    <row r="263" spans="1:8" s="53" customFormat="1" ht="26.4">
      <c r="A263" s="157" t="s">
        <v>175</v>
      </c>
      <c r="B263" s="61" t="s">
        <v>134</v>
      </c>
      <c r="C263" s="65" t="s">
        <v>109</v>
      </c>
      <c r="D263" s="66" t="s">
        <v>282</v>
      </c>
      <c r="E263" s="65" t="s">
        <v>149</v>
      </c>
      <c r="F263" s="64">
        <f t="shared" si="48"/>
        <v>150044</v>
      </c>
      <c r="G263" s="64">
        <f t="shared" si="48"/>
        <v>75447.820000000007</v>
      </c>
      <c r="H263" s="64">
        <f t="shared" si="48"/>
        <v>74596.179999999993</v>
      </c>
    </row>
    <row r="264" spans="1:8" s="53" customFormat="1" ht="39.6">
      <c r="A264" s="157" t="s">
        <v>150</v>
      </c>
      <c r="B264" s="61" t="s">
        <v>134</v>
      </c>
      <c r="C264" s="65" t="s">
        <v>109</v>
      </c>
      <c r="D264" s="66" t="s">
        <v>282</v>
      </c>
      <c r="E264" s="65" t="s">
        <v>151</v>
      </c>
      <c r="F264" s="69">
        <v>150044</v>
      </c>
      <c r="G264" s="69">
        <v>75447.820000000007</v>
      </c>
      <c r="H264" s="69">
        <f>F264-G264</f>
        <v>74596.179999999993</v>
      </c>
    </row>
    <row r="265" spans="1:8" s="53" customFormat="1">
      <c r="A265" s="147" t="s">
        <v>283</v>
      </c>
      <c r="B265" s="148" t="s">
        <v>134</v>
      </c>
      <c r="C265" s="148" t="s">
        <v>111</v>
      </c>
      <c r="D265" s="151"/>
      <c r="E265" s="152"/>
      <c r="F265" s="146">
        <f>F266+F270</f>
        <v>4591614.99</v>
      </c>
      <c r="G265" s="146">
        <f>G266+G270</f>
        <v>1555893.15</v>
      </c>
      <c r="H265" s="146">
        <f>H266+H270</f>
        <v>3035721.84</v>
      </c>
    </row>
    <row r="266" spans="1:8" s="68" customFormat="1" ht="13.8">
      <c r="A266" s="79" t="s">
        <v>114</v>
      </c>
      <c r="B266" s="59" t="s">
        <v>134</v>
      </c>
      <c r="C266" s="70" t="s">
        <v>113</v>
      </c>
      <c r="D266" s="80"/>
      <c r="E266" s="76"/>
      <c r="F266" s="72">
        <f t="shared" ref="F266:H268" si="49">F267</f>
        <v>50000</v>
      </c>
      <c r="G266" s="72">
        <f t="shared" si="49"/>
        <v>50000</v>
      </c>
      <c r="H266" s="72">
        <f t="shared" si="49"/>
        <v>0</v>
      </c>
    </row>
    <row r="267" spans="1:8" s="68" customFormat="1" ht="132">
      <c r="A267" s="73" t="s">
        <v>294</v>
      </c>
      <c r="B267" s="61" t="s">
        <v>134</v>
      </c>
      <c r="C267" s="65" t="s">
        <v>113</v>
      </c>
      <c r="D267" s="66" t="s">
        <v>295</v>
      </c>
      <c r="E267" s="81"/>
      <c r="F267" s="82">
        <f t="shared" si="49"/>
        <v>50000</v>
      </c>
      <c r="G267" s="82">
        <f t="shared" si="49"/>
        <v>50000</v>
      </c>
      <c r="H267" s="82">
        <f t="shared" si="49"/>
        <v>0</v>
      </c>
    </row>
    <row r="268" spans="1:8" s="68" customFormat="1">
      <c r="A268" s="157" t="s">
        <v>296</v>
      </c>
      <c r="B268" s="61" t="s">
        <v>134</v>
      </c>
      <c r="C268" s="65" t="s">
        <v>113</v>
      </c>
      <c r="D268" s="66" t="s">
        <v>295</v>
      </c>
      <c r="E268" s="81" t="s">
        <v>297</v>
      </c>
      <c r="F268" s="82">
        <f t="shared" si="49"/>
        <v>50000</v>
      </c>
      <c r="G268" s="82">
        <f t="shared" si="49"/>
        <v>50000</v>
      </c>
      <c r="H268" s="82">
        <f t="shared" si="49"/>
        <v>0</v>
      </c>
    </row>
    <row r="269" spans="1:8" s="68" customFormat="1">
      <c r="A269" s="157" t="s">
        <v>298</v>
      </c>
      <c r="B269" s="61" t="s">
        <v>134</v>
      </c>
      <c r="C269" s="65" t="s">
        <v>113</v>
      </c>
      <c r="D269" s="66" t="s">
        <v>295</v>
      </c>
      <c r="E269" s="65" t="s">
        <v>299</v>
      </c>
      <c r="F269" s="69">
        <v>50000</v>
      </c>
      <c r="G269" s="69">
        <v>50000</v>
      </c>
      <c r="H269" s="69">
        <f>F269-G269</f>
        <v>0</v>
      </c>
    </row>
    <row r="270" spans="1:8" s="68" customFormat="1" ht="13.8">
      <c r="A270" s="79" t="s">
        <v>341</v>
      </c>
      <c r="B270" s="59" t="s">
        <v>134</v>
      </c>
      <c r="C270" s="70" t="s">
        <v>339</v>
      </c>
      <c r="D270" s="66"/>
      <c r="E270" s="65"/>
      <c r="F270" s="72">
        <f>F271+F286+F281</f>
        <v>4541614.99</v>
      </c>
      <c r="G270" s="72">
        <f>G271+G286+G281</f>
        <v>1505893.15</v>
      </c>
      <c r="H270" s="72">
        <f>H271+H286+H281</f>
        <v>3035721.84</v>
      </c>
    </row>
    <row r="271" spans="1:8" s="53" customFormat="1" ht="55.2">
      <c r="A271" s="156" t="s">
        <v>284</v>
      </c>
      <c r="B271" s="59" t="s">
        <v>134</v>
      </c>
      <c r="C271" s="70" t="s">
        <v>339</v>
      </c>
      <c r="D271" s="71" t="s">
        <v>285</v>
      </c>
      <c r="E271" s="76"/>
      <c r="F271" s="72">
        <f>F272</f>
        <v>550000</v>
      </c>
      <c r="G271" s="72">
        <f>G272</f>
        <v>363636.32999999996</v>
      </c>
      <c r="H271" s="72">
        <f>H272</f>
        <v>186363.67</v>
      </c>
    </row>
    <row r="272" spans="1:8" s="53" customFormat="1" ht="39.6">
      <c r="A272" s="154" t="s">
        <v>286</v>
      </c>
      <c r="B272" s="61" t="s">
        <v>134</v>
      </c>
      <c r="C272" s="65" t="s">
        <v>339</v>
      </c>
      <c r="D272" s="66" t="s">
        <v>287</v>
      </c>
      <c r="E272" s="76"/>
      <c r="F272" s="67">
        <f>F273+F278</f>
        <v>550000</v>
      </c>
      <c r="G272" s="67">
        <f>G273+G278</f>
        <v>363636.32999999996</v>
      </c>
      <c r="H272" s="67">
        <f>H273+H278</f>
        <v>186363.67</v>
      </c>
    </row>
    <row r="273" spans="1:8" s="53" customFormat="1" ht="39.6">
      <c r="A273" s="49" t="s">
        <v>288</v>
      </c>
      <c r="B273" s="61" t="s">
        <v>134</v>
      </c>
      <c r="C273" s="65" t="s">
        <v>339</v>
      </c>
      <c r="D273" s="66" t="s">
        <v>289</v>
      </c>
      <c r="E273" s="76"/>
      <c r="F273" s="67">
        <f>F274+F276</f>
        <v>200000</v>
      </c>
      <c r="G273" s="67">
        <f>G274+G276</f>
        <v>155780</v>
      </c>
      <c r="H273" s="67">
        <f>H274+H276</f>
        <v>44220</v>
      </c>
    </row>
    <row r="274" spans="1:8" s="53" customFormat="1" ht="26.4">
      <c r="A274" s="157" t="s">
        <v>175</v>
      </c>
      <c r="B274" s="55" t="s">
        <v>134</v>
      </c>
      <c r="C274" s="65" t="s">
        <v>339</v>
      </c>
      <c r="D274" s="51" t="s">
        <v>289</v>
      </c>
      <c r="E274" s="55" t="s">
        <v>149</v>
      </c>
      <c r="F274" s="67">
        <f>F275</f>
        <v>40720</v>
      </c>
      <c r="G274" s="67">
        <f>G275</f>
        <v>0</v>
      </c>
      <c r="H274" s="67">
        <f>H275</f>
        <v>40720</v>
      </c>
    </row>
    <row r="275" spans="1:8" s="53" customFormat="1" ht="39.6">
      <c r="A275" s="157" t="s">
        <v>150</v>
      </c>
      <c r="B275" s="55" t="s">
        <v>134</v>
      </c>
      <c r="C275" s="65" t="s">
        <v>339</v>
      </c>
      <c r="D275" s="51" t="s">
        <v>289</v>
      </c>
      <c r="E275" s="55" t="s">
        <v>151</v>
      </c>
      <c r="F275" s="69">
        <v>40720</v>
      </c>
      <c r="G275" s="69">
        <v>0</v>
      </c>
      <c r="H275" s="69">
        <f>F275-G275</f>
        <v>40720</v>
      </c>
    </row>
    <row r="276" spans="1:8" s="75" customFormat="1" ht="26.4">
      <c r="A276" s="157" t="s">
        <v>182</v>
      </c>
      <c r="B276" s="55" t="s">
        <v>134</v>
      </c>
      <c r="C276" s="65" t="s">
        <v>339</v>
      </c>
      <c r="D276" s="51" t="s">
        <v>289</v>
      </c>
      <c r="E276" s="55" t="s">
        <v>183</v>
      </c>
      <c r="F276" s="67">
        <f>F277</f>
        <v>159280</v>
      </c>
      <c r="G276" s="67">
        <f>G277</f>
        <v>155780</v>
      </c>
      <c r="H276" s="67">
        <f>H277</f>
        <v>3500</v>
      </c>
    </row>
    <row r="277" spans="1:8" s="68" customFormat="1">
      <c r="A277" s="157" t="s">
        <v>184</v>
      </c>
      <c r="B277" s="55" t="s">
        <v>134</v>
      </c>
      <c r="C277" s="65" t="s">
        <v>339</v>
      </c>
      <c r="D277" s="51" t="s">
        <v>289</v>
      </c>
      <c r="E277" s="55" t="s">
        <v>185</v>
      </c>
      <c r="F277" s="69">
        <v>159280</v>
      </c>
      <c r="G277" s="69">
        <v>155780</v>
      </c>
      <c r="H277" s="69">
        <f>F277-G277</f>
        <v>3500</v>
      </c>
    </row>
    <row r="278" spans="1:8" s="68" customFormat="1" ht="39.6">
      <c r="A278" s="49" t="s">
        <v>375</v>
      </c>
      <c r="B278" s="55" t="s">
        <v>134</v>
      </c>
      <c r="C278" s="65" t="s">
        <v>339</v>
      </c>
      <c r="D278" s="51" t="s">
        <v>293</v>
      </c>
      <c r="E278" s="55"/>
      <c r="F278" s="67">
        <f t="shared" ref="F278:H279" si="50">F279</f>
        <v>350000</v>
      </c>
      <c r="G278" s="67">
        <f t="shared" si="50"/>
        <v>207856.33</v>
      </c>
      <c r="H278" s="67">
        <f t="shared" si="50"/>
        <v>142143.67000000001</v>
      </c>
    </row>
    <row r="279" spans="1:8" s="68" customFormat="1" ht="26.4">
      <c r="A279" s="157" t="s">
        <v>175</v>
      </c>
      <c r="B279" s="55" t="s">
        <v>134</v>
      </c>
      <c r="C279" s="65" t="s">
        <v>339</v>
      </c>
      <c r="D279" s="51" t="s">
        <v>293</v>
      </c>
      <c r="E279" s="55" t="s">
        <v>149</v>
      </c>
      <c r="F279" s="67">
        <f t="shared" si="50"/>
        <v>350000</v>
      </c>
      <c r="G279" s="67">
        <f t="shared" si="50"/>
        <v>207856.33</v>
      </c>
      <c r="H279" s="67">
        <f t="shared" si="50"/>
        <v>142143.67000000001</v>
      </c>
    </row>
    <row r="280" spans="1:8" s="68" customFormat="1" ht="39.6">
      <c r="A280" s="157" t="s">
        <v>150</v>
      </c>
      <c r="B280" s="55" t="s">
        <v>134</v>
      </c>
      <c r="C280" s="65" t="s">
        <v>339</v>
      </c>
      <c r="D280" s="51" t="s">
        <v>293</v>
      </c>
      <c r="E280" s="55" t="s">
        <v>151</v>
      </c>
      <c r="F280" s="69">
        <v>350000</v>
      </c>
      <c r="G280" s="69">
        <v>207856.33</v>
      </c>
      <c r="H280" s="69">
        <f>F280-G280</f>
        <v>142143.67000000001</v>
      </c>
    </row>
    <row r="281" spans="1:8" s="68" customFormat="1" ht="13.8">
      <c r="A281" s="156" t="s">
        <v>65</v>
      </c>
      <c r="B281" s="59" t="s">
        <v>134</v>
      </c>
      <c r="C281" s="70" t="s">
        <v>339</v>
      </c>
      <c r="D281" s="71" t="s">
        <v>302</v>
      </c>
      <c r="E281" s="65"/>
      <c r="F281" s="72">
        <f t="shared" ref="F281:H284" si="51">F282</f>
        <v>3981614.99</v>
      </c>
      <c r="G281" s="72">
        <f t="shared" si="51"/>
        <v>1132256.82</v>
      </c>
      <c r="H281" s="72">
        <f t="shared" si="51"/>
        <v>2849358.17</v>
      </c>
    </row>
    <row r="282" spans="1:8" s="68" customFormat="1" ht="39.6">
      <c r="A282" s="154" t="s">
        <v>66</v>
      </c>
      <c r="B282" s="61" t="s">
        <v>134</v>
      </c>
      <c r="C282" s="55" t="s">
        <v>339</v>
      </c>
      <c r="D282" s="66" t="s">
        <v>303</v>
      </c>
      <c r="E282" s="65"/>
      <c r="F282" s="67">
        <f t="shared" si="51"/>
        <v>3981614.99</v>
      </c>
      <c r="G282" s="67">
        <f t="shared" si="51"/>
        <v>1132256.82</v>
      </c>
      <c r="H282" s="67">
        <f t="shared" si="51"/>
        <v>2849358.17</v>
      </c>
    </row>
    <row r="283" spans="1:8" s="68" customFormat="1" ht="39.6">
      <c r="A283" s="49" t="s">
        <v>304</v>
      </c>
      <c r="B283" s="61" t="s">
        <v>134</v>
      </c>
      <c r="C283" s="55" t="s">
        <v>339</v>
      </c>
      <c r="D283" s="66" t="s">
        <v>305</v>
      </c>
      <c r="E283" s="65"/>
      <c r="F283" s="67">
        <f t="shared" si="51"/>
        <v>3981614.99</v>
      </c>
      <c r="G283" s="67">
        <f t="shared" si="51"/>
        <v>1132256.82</v>
      </c>
      <c r="H283" s="67">
        <f t="shared" si="51"/>
        <v>2849358.17</v>
      </c>
    </row>
    <row r="284" spans="1:8" s="68" customFormat="1" ht="26.4">
      <c r="A284" s="157" t="s">
        <v>175</v>
      </c>
      <c r="B284" s="61" t="s">
        <v>134</v>
      </c>
      <c r="C284" s="55" t="s">
        <v>339</v>
      </c>
      <c r="D284" s="66" t="s">
        <v>305</v>
      </c>
      <c r="E284" s="65" t="s">
        <v>149</v>
      </c>
      <c r="F284" s="67">
        <f t="shared" si="51"/>
        <v>3981614.99</v>
      </c>
      <c r="G284" s="67">
        <f t="shared" si="51"/>
        <v>1132256.82</v>
      </c>
      <c r="H284" s="67">
        <f t="shared" si="51"/>
        <v>2849358.17</v>
      </c>
    </row>
    <row r="285" spans="1:8" s="68" customFormat="1" ht="39.6">
      <c r="A285" s="157" t="s">
        <v>150</v>
      </c>
      <c r="B285" s="61" t="s">
        <v>134</v>
      </c>
      <c r="C285" s="55" t="s">
        <v>339</v>
      </c>
      <c r="D285" s="66" t="s">
        <v>305</v>
      </c>
      <c r="E285" s="65" t="s">
        <v>151</v>
      </c>
      <c r="F285" s="69">
        <v>3981614.99</v>
      </c>
      <c r="G285" s="69">
        <v>1132256.82</v>
      </c>
      <c r="H285" s="69">
        <f>F285-G285</f>
        <v>2849358.17</v>
      </c>
    </row>
    <row r="286" spans="1:8" s="68" customFormat="1" ht="55.2">
      <c r="A286" s="156" t="s">
        <v>176</v>
      </c>
      <c r="B286" s="70" t="s">
        <v>134</v>
      </c>
      <c r="C286" s="70" t="s">
        <v>339</v>
      </c>
      <c r="D286" s="71" t="s">
        <v>177</v>
      </c>
      <c r="E286" s="65"/>
      <c r="F286" s="72">
        <f t="shared" ref="F286:H289" si="52">F287</f>
        <v>10000</v>
      </c>
      <c r="G286" s="72">
        <f t="shared" si="52"/>
        <v>10000</v>
      </c>
      <c r="H286" s="72">
        <f t="shared" si="52"/>
        <v>0</v>
      </c>
    </row>
    <row r="287" spans="1:8" s="68" customFormat="1" ht="39.6">
      <c r="A287" s="154" t="s">
        <v>258</v>
      </c>
      <c r="B287" s="61" t="s">
        <v>134</v>
      </c>
      <c r="C287" s="55" t="s">
        <v>339</v>
      </c>
      <c r="D287" s="51" t="s">
        <v>187</v>
      </c>
      <c r="E287" s="55"/>
      <c r="F287" s="67">
        <f t="shared" si="52"/>
        <v>10000</v>
      </c>
      <c r="G287" s="67">
        <f t="shared" si="52"/>
        <v>10000</v>
      </c>
      <c r="H287" s="67">
        <f t="shared" si="52"/>
        <v>0</v>
      </c>
    </row>
    <row r="288" spans="1:8" s="68" customFormat="1" ht="26.4">
      <c r="A288" s="49" t="s">
        <v>300</v>
      </c>
      <c r="B288" s="61" t="s">
        <v>134</v>
      </c>
      <c r="C288" s="55" t="s">
        <v>339</v>
      </c>
      <c r="D288" s="51" t="s">
        <v>301</v>
      </c>
      <c r="E288" s="55"/>
      <c r="F288" s="67">
        <f t="shared" si="52"/>
        <v>10000</v>
      </c>
      <c r="G288" s="67">
        <f t="shared" si="52"/>
        <v>10000</v>
      </c>
      <c r="H288" s="67">
        <f t="shared" si="52"/>
        <v>0</v>
      </c>
    </row>
    <row r="289" spans="1:8" s="68" customFormat="1" ht="26.4">
      <c r="A289" s="157" t="s">
        <v>182</v>
      </c>
      <c r="B289" s="61" t="s">
        <v>134</v>
      </c>
      <c r="C289" s="55" t="s">
        <v>339</v>
      </c>
      <c r="D289" s="51" t="s">
        <v>301</v>
      </c>
      <c r="E289" s="55" t="s">
        <v>183</v>
      </c>
      <c r="F289" s="67">
        <f t="shared" si="52"/>
        <v>10000</v>
      </c>
      <c r="G289" s="67">
        <f t="shared" si="52"/>
        <v>10000</v>
      </c>
      <c r="H289" s="67">
        <f t="shared" si="52"/>
        <v>0</v>
      </c>
    </row>
    <row r="290" spans="1:8" s="68" customFormat="1">
      <c r="A290" s="157" t="s">
        <v>184</v>
      </c>
      <c r="B290" s="61" t="s">
        <v>134</v>
      </c>
      <c r="C290" s="55" t="s">
        <v>339</v>
      </c>
      <c r="D290" s="51" t="s">
        <v>301</v>
      </c>
      <c r="E290" s="55" t="s">
        <v>185</v>
      </c>
      <c r="F290" s="69">
        <v>10000</v>
      </c>
      <c r="G290" s="69">
        <v>10000</v>
      </c>
      <c r="H290" s="69">
        <f>F290-G290</f>
        <v>0</v>
      </c>
    </row>
    <row r="291" spans="1:8" s="68" customFormat="1">
      <c r="A291" s="147" t="s">
        <v>306</v>
      </c>
      <c r="B291" s="150" t="s">
        <v>134</v>
      </c>
      <c r="C291" s="148" t="s">
        <v>115</v>
      </c>
      <c r="D291" s="151"/>
      <c r="E291" s="152"/>
      <c r="F291" s="146">
        <f t="shared" ref="F291:H293" si="53">F292</f>
        <v>15302976.199999999</v>
      </c>
      <c r="G291" s="146">
        <f t="shared" si="53"/>
        <v>7895316.1100000003</v>
      </c>
      <c r="H291" s="146">
        <f t="shared" si="53"/>
        <v>7407660.0899999999</v>
      </c>
    </row>
    <row r="292" spans="1:8" s="68" customFormat="1">
      <c r="A292" s="73" t="s">
        <v>307</v>
      </c>
      <c r="B292" s="59" t="s">
        <v>134</v>
      </c>
      <c r="C292" s="70" t="s">
        <v>117</v>
      </c>
      <c r="D292" s="80"/>
      <c r="E292" s="76"/>
      <c r="F292" s="72">
        <f t="shared" si="53"/>
        <v>15302976.199999999</v>
      </c>
      <c r="G292" s="72">
        <f t="shared" si="53"/>
        <v>7895316.1100000003</v>
      </c>
      <c r="H292" s="72">
        <f t="shared" si="53"/>
        <v>7407660.0899999999</v>
      </c>
    </row>
    <row r="293" spans="1:8" s="68" customFormat="1" ht="41.4">
      <c r="A293" s="156" t="s">
        <v>308</v>
      </c>
      <c r="B293" s="59" t="s">
        <v>134</v>
      </c>
      <c r="C293" s="70" t="s">
        <v>117</v>
      </c>
      <c r="D293" s="71" t="s">
        <v>309</v>
      </c>
      <c r="E293" s="65"/>
      <c r="F293" s="72">
        <f t="shared" si="53"/>
        <v>15302976.199999999</v>
      </c>
      <c r="G293" s="72">
        <f t="shared" si="53"/>
        <v>7895316.1100000003</v>
      </c>
      <c r="H293" s="72">
        <f t="shared" si="53"/>
        <v>7407660.0899999999</v>
      </c>
    </row>
    <row r="294" spans="1:8" s="68" customFormat="1" ht="39.6">
      <c r="A294" s="154" t="s">
        <v>310</v>
      </c>
      <c r="B294" s="61" t="s">
        <v>134</v>
      </c>
      <c r="C294" s="65" t="s">
        <v>117</v>
      </c>
      <c r="D294" s="66" t="s">
        <v>311</v>
      </c>
      <c r="E294" s="65"/>
      <c r="F294" s="67">
        <f>F295+F302+F307</f>
        <v>15302976.199999999</v>
      </c>
      <c r="G294" s="67">
        <f>G295+G302+G307</f>
        <v>7895316.1100000003</v>
      </c>
      <c r="H294" s="67">
        <f>H295+H302+H307</f>
        <v>7407660.0899999999</v>
      </c>
    </row>
    <row r="295" spans="1:8" s="75" customFormat="1" ht="26.4">
      <c r="A295" s="49" t="s">
        <v>271</v>
      </c>
      <c r="B295" s="61" t="s">
        <v>134</v>
      </c>
      <c r="C295" s="65" t="s">
        <v>117</v>
      </c>
      <c r="D295" s="66" t="s">
        <v>312</v>
      </c>
      <c r="E295" s="65"/>
      <c r="F295" s="67">
        <f>F296+F298+F300</f>
        <v>8408226.1999999993</v>
      </c>
      <c r="G295" s="67">
        <f>G296+G298+G300</f>
        <v>6320491.7800000003</v>
      </c>
      <c r="H295" s="67">
        <f>H296+H298+H300</f>
        <v>2087734.4199999997</v>
      </c>
    </row>
    <row r="296" spans="1:8" s="68" customFormat="1" ht="66">
      <c r="A296" s="157" t="s">
        <v>38</v>
      </c>
      <c r="B296" s="61" t="s">
        <v>134</v>
      </c>
      <c r="C296" s="65" t="s">
        <v>117</v>
      </c>
      <c r="D296" s="66" t="s">
        <v>312</v>
      </c>
      <c r="E296" s="61" t="s">
        <v>139</v>
      </c>
      <c r="F296" s="64">
        <f>F297</f>
        <v>7496610</v>
      </c>
      <c r="G296" s="64">
        <f>G297</f>
        <v>5715718.1600000001</v>
      </c>
      <c r="H296" s="64">
        <f>H297</f>
        <v>1780891.8399999999</v>
      </c>
    </row>
    <row r="297" spans="1:8" s="68" customFormat="1" ht="26.4">
      <c r="A297" s="157" t="s">
        <v>273</v>
      </c>
      <c r="B297" s="61" t="s">
        <v>134</v>
      </c>
      <c r="C297" s="65" t="s">
        <v>117</v>
      </c>
      <c r="D297" s="66" t="s">
        <v>312</v>
      </c>
      <c r="E297" s="65" t="s">
        <v>274</v>
      </c>
      <c r="F297" s="69">
        <f>5757765+1738845</f>
        <v>7496610</v>
      </c>
      <c r="G297" s="69">
        <v>5715718.1600000001</v>
      </c>
      <c r="H297" s="69">
        <f>F297-G297</f>
        <v>1780891.8399999999</v>
      </c>
    </row>
    <row r="298" spans="1:8" s="68" customFormat="1" ht="26.4">
      <c r="A298" s="157" t="s">
        <v>175</v>
      </c>
      <c r="B298" s="61" t="s">
        <v>134</v>
      </c>
      <c r="C298" s="65" t="s">
        <v>117</v>
      </c>
      <c r="D298" s="66" t="s">
        <v>312</v>
      </c>
      <c r="E298" s="61" t="s">
        <v>149</v>
      </c>
      <c r="F298" s="64">
        <f>F299</f>
        <v>906616.2</v>
      </c>
      <c r="G298" s="64">
        <f>G299</f>
        <v>602270.04</v>
      </c>
      <c r="H298" s="64">
        <f>H299</f>
        <v>304346.15999999992</v>
      </c>
    </row>
    <row r="299" spans="1:8" s="68" customFormat="1" ht="39.6">
      <c r="A299" s="157" t="s">
        <v>150</v>
      </c>
      <c r="B299" s="61" t="s">
        <v>134</v>
      </c>
      <c r="C299" s="65" t="s">
        <v>117</v>
      </c>
      <c r="D299" s="66" t="s">
        <v>312</v>
      </c>
      <c r="E299" s="65" t="s">
        <v>151</v>
      </c>
      <c r="F299" s="69">
        <f>786616.2+120000</f>
        <v>906616.2</v>
      </c>
      <c r="G299" s="69">
        <v>602270.04</v>
      </c>
      <c r="H299" s="69">
        <f>F299-G299</f>
        <v>304346.15999999992</v>
      </c>
    </row>
    <row r="300" spans="1:8" s="53" customFormat="1">
      <c r="A300" s="157" t="s">
        <v>152</v>
      </c>
      <c r="B300" s="61" t="s">
        <v>134</v>
      </c>
      <c r="C300" s="65" t="s">
        <v>117</v>
      </c>
      <c r="D300" s="66" t="s">
        <v>312</v>
      </c>
      <c r="E300" s="61" t="s">
        <v>153</v>
      </c>
      <c r="F300" s="64">
        <f>F301</f>
        <v>5000</v>
      </c>
      <c r="G300" s="64">
        <f>G301</f>
        <v>2503.58</v>
      </c>
      <c r="H300" s="64">
        <f>H301</f>
        <v>2496.42</v>
      </c>
    </row>
    <row r="301" spans="1:8" s="53" customFormat="1">
      <c r="A301" s="157" t="s">
        <v>154</v>
      </c>
      <c r="B301" s="61" t="s">
        <v>134</v>
      </c>
      <c r="C301" s="65" t="s">
        <v>117</v>
      </c>
      <c r="D301" s="66" t="s">
        <v>312</v>
      </c>
      <c r="E301" s="65" t="s">
        <v>155</v>
      </c>
      <c r="F301" s="69">
        <v>5000</v>
      </c>
      <c r="G301" s="69">
        <v>2503.58</v>
      </c>
      <c r="H301" s="69">
        <f>F301-G301</f>
        <v>2496.42</v>
      </c>
    </row>
    <row r="302" spans="1:8" s="53" customFormat="1" ht="39.6">
      <c r="A302" s="49" t="s">
        <v>313</v>
      </c>
      <c r="B302" s="61" t="s">
        <v>134</v>
      </c>
      <c r="C302" s="65" t="s">
        <v>117</v>
      </c>
      <c r="D302" s="66" t="s">
        <v>314</v>
      </c>
      <c r="E302" s="65"/>
      <c r="F302" s="67">
        <f>F303+F305</f>
        <v>1205950</v>
      </c>
      <c r="G302" s="67">
        <f>G303+G305</f>
        <v>497227.5</v>
      </c>
      <c r="H302" s="67">
        <f>H303+H305</f>
        <v>708722.5</v>
      </c>
    </row>
    <row r="303" spans="1:8" s="53" customFormat="1" ht="66">
      <c r="A303" s="157" t="s">
        <v>38</v>
      </c>
      <c r="B303" s="61" t="s">
        <v>134</v>
      </c>
      <c r="C303" s="65" t="s">
        <v>117</v>
      </c>
      <c r="D303" s="66" t="s">
        <v>314</v>
      </c>
      <c r="E303" s="65" t="s">
        <v>139</v>
      </c>
      <c r="F303" s="67">
        <f>F304</f>
        <v>201450</v>
      </c>
      <c r="G303" s="67">
        <f>G304</f>
        <v>52600</v>
      </c>
      <c r="H303" s="67">
        <f>H304</f>
        <v>148850</v>
      </c>
    </row>
    <row r="304" spans="1:8" s="68" customFormat="1" ht="26.4">
      <c r="A304" s="157" t="s">
        <v>273</v>
      </c>
      <c r="B304" s="61" t="s">
        <v>134</v>
      </c>
      <c r="C304" s="65" t="s">
        <v>117</v>
      </c>
      <c r="D304" s="66" t="s">
        <v>314</v>
      </c>
      <c r="E304" s="65" t="s">
        <v>274</v>
      </c>
      <c r="F304" s="69">
        <v>201450</v>
      </c>
      <c r="G304" s="69">
        <v>52600</v>
      </c>
      <c r="H304" s="69">
        <f>F304-G304</f>
        <v>148850</v>
      </c>
    </row>
    <row r="305" spans="1:8" s="68" customFormat="1" ht="26.4">
      <c r="A305" s="157" t="s">
        <v>175</v>
      </c>
      <c r="B305" s="61" t="s">
        <v>134</v>
      </c>
      <c r="C305" s="65" t="s">
        <v>117</v>
      </c>
      <c r="D305" s="66" t="s">
        <v>314</v>
      </c>
      <c r="E305" s="65" t="s">
        <v>149</v>
      </c>
      <c r="F305" s="67">
        <f>F306</f>
        <v>1004500</v>
      </c>
      <c r="G305" s="67">
        <f>G306</f>
        <v>444627.5</v>
      </c>
      <c r="H305" s="67">
        <f>H306</f>
        <v>559872.5</v>
      </c>
    </row>
    <row r="306" spans="1:8" s="68" customFormat="1" ht="39.6">
      <c r="A306" s="157" t="s">
        <v>150</v>
      </c>
      <c r="B306" s="61" t="s">
        <v>134</v>
      </c>
      <c r="C306" s="65" t="s">
        <v>117</v>
      </c>
      <c r="D306" s="66" t="s">
        <v>314</v>
      </c>
      <c r="E306" s="65" t="s">
        <v>151</v>
      </c>
      <c r="F306" s="69">
        <v>1004500</v>
      </c>
      <c r="G306" s="69">
        <v>444627.5</v>
      </c>
      <c r="H306" s="69">
        <f>F306-G306</f>
        <v>559872.5</v>
      </c>
    </row>
    <row r="307" spans="1:8" s="68" customFormat="1" ht="39.6">
      <c r="A307" s="49" t="s">
        <v>315</v>
      </c>
      <c r="B307" s="61" t="s">
        <v>134</v>
      </c>
      <c r="C307" s="65" t="s">
        <v>117</v>
      </c>
      <c r="D307" s="66" t="s">
        <v>316</v>
      </c>
      <c r="E307" s="65"/>
      <c r="F307" s="67">
        <f t="shared" ref="F307:H308" si="54">F308</f>
        <v>5688800</v>
      </c>
      <c r="G307" s="67">
        <f t="shared" si="54"/>
        <v>1077596.83</v>
      </c>
      <c r="H307" s="67">
        <f t="shared" si="54"/>
        <v>4611203.17</v>
      </c>
    </row>
    <row r="308" spans="1:8" s="68" customFormat="1" ht="26.4">
      <c r="A308" s="157" t="s">
        <v>175</v>
      </c>
      <c r="B308" s="61" t="s">
        <v>134</v>
      </c>
      <c r="C308" s="65" t="s">
        <v>117</v>
      </c>
      <c r="D308" s="66" t="s">
        <v>316</v>
      </c>
      <c r="E308" s="65" t="s">
        <v>149</v>
      </c>
      <c r="F308" s="67">
        <f t="shared" si="54"/>
        <v>5688800</v>
      </c>
      <c r="G308" s="67">
        <f t="shared" si="54"/>
        <v>1077596.83</v>
      </c>
      <c r="H308" s="67">
        <f t="shared" si="54"/>
        <v>4611203.17</v>
      </c>
    </row>
    <row r="309" spans="1:8" s="68" customFormat="1" ht="39.6">
      <c r="A309" s="157" t="s">
        <v>150</v>
      </c>
      <c r="B309" s="61" t="s">
        <v>134</v>
      </c>
      <c r="C309" s="65" t="s">
        <v>117</v>
      </c>
      <c r="D309" s="66" t="s">
        <v>316</v>
      </c>
      <c r="E309" s="65" t="s">
        <v>151</v>
      </c>
      <c r="F309" s="69">
        <v>5688800</v>
      </c>
      <c r="G309" s="69">
        <v>1077596.83</v>
      </c>
      <c r="H309" s="69">
        <f>F309-G309</f>
        <v>4611203.17</v>
      </c>
    </row>
    <row r="310" spans="1:8" s="68" customFormat="1">
      <c r="A310" s="147" t="s">
        <v>317</v>
      </c>
      <c r="B310" s="148" t="s">
        <v>134</v>
      </c>
      <c r="C310" s="148" t="s">
        <v>119</v>
      </c>
      <c r="D310" s="153"/>
      <c r="E310" s="150"/>
      <c r="F310" s="146">
        <f t="shared" ref="F310:H317" si="55">F311</f>
        <v>698404.61</v>
      </c>
      <c r="G310" s="146">
        <f t="shared" si="55"/>
        <v>698404.61</v>
      </c>
      <c r="H310" s="146">
        <f t="shared" si="55"/>
        <v>0</v>
      </c>
    </row>
    <row r="311" spans="1:8" s="68" customFormat="1">
      <c r="A311" s="73" t="s">
        <v>318</v>
      </c>
      <c r="B311" s="59" t="s">
        <v>134</v>
      </c>
      <c r="C311" s="70" t="s">
        <v>121</v>
      </c>
      <c r="D311" s="71"/>
      <c r="E311" s="65"/>
      <c r="F311" s="72">
        <f t="shared" si="55"/>
        <v>698404.61</v>
      </c>
      <c r="G311" s="72">
        <f t="shared" si="55"/>
        <v>698404.61</v>
      </c>
      <c r="H311" s="72">
        <f t="shared" si="55"/>
        <v>0</v>
      </c>
    </row>
    <row r="312" spans="1:8" s="68" customFormat="1" ht="55.2">
      <c r="A312" s="156" t="s">
        <v>319</v>
      </c>
      <c r="B312" s="59" t="s">
        <v>134</v>
      </c>
      <c r="C312" s="70" t="s">
        <v>121</v>
      </c>
      <c r="D312" s="71" t="s">
        <v>320</v>
      </c>
      <c r="E312" s="65"/>
      <c r="F312" s="72">
        <f t="shared" si="55"/>
        <v>698404.61</v>
      </c>
      <c r="G312" s="72">
        <f t="shared" si="55"/>
        <v>698404.61</v>
      </c>
      <c r="H312" s="72">
        <f t="shared" si="55"/>
        <v>0</v>
      </c>
    </row>
    <row r="313" spans="1:8" s="68" customFormat="1" ht="26.4">
      <c r="A313" s="154" t="s">
        <v>67</v>
      </c>
      <c r="B313" s="61" t="s">
        <v>134</v>
      </c>
      <c r="C313" s="65" t="s">
        <v>121</v>
      </c>
      <c r="D313" s="66" t="s">
        <v>321</v>
      </c>
      <c r="E313" s="65"/>
      <c r="F313" s="67">
        <f t="shared" si="55"/>
        <v>698404.61</v>
      </c>
      <c r="G313" s="67">
        <f t="shared" si="55"/>
        <v>698404.61</v>
      </c>
      <c r="H313" s="67">
        <f t="shared" si="55"/>
        <v>0</v>
      </c>
    </row>
    <row r="314" spans="1:8" s="68" customFormat="1">
      <c r="A314" s="49" t="s">
        <v>393</v>
      </c>
      <c r="B314" s="61" t="s">
        <v>134</v>
      </c>
      <c r="C314" s="65" t="s">
        <v>121</v>
      </c>
      <c r="D314" s="66" t="s">
        <v>385</v>
      </c>
      <c r="E314" s="65"/>
      <c r="F314" s="67">
        <f>F315+F317</f>
        <v>698404.61</v>
      </c>
      <c r="G314" s="67">
        <f t="shared" ref="G314:H314" si="56">G315+G317</f>
        <v>698404.61</v>
      </c>
      <c r="H314" s="67">
        <f t="shared" si="56"/>
        <v>0</v>
      </c>
    </row>
    <row r="315" spans="1:8" s="68" customFormat="1" ht="26.4">
      <c r="A315" s="157" t="s">
        <v>394</v>
      </c>
      <c r="B315" s="55" t="s">
        <v>134</v>
      </c>
      <c r="C315" s="55" t="s">
        <v>121</v>
      </c>
      <c r="D315" s="66" t="s">
        <v>385</v>
      </c>
      <c r="E315" s="55" t="s">
        <v>183</v>
      </c>
      <c r="F315" s="67">
        <f t="shared" si="55"/>
        <v>48404.61</v>
      </c>
      <c r="G315" s="67">
        <f t="shared" si="55"/>
        <v>48404.61</v>
      </c>
      <c r="H315" s="67">
        <f t="shared" si="55"/>
        <v>0</v>
      </c>
    </row>
    <row r="316" spans="1:8" s="68" customFormat="1" ht="26.4">
      <c r="A316" s="157" t="s">
        <v>395</v>
      </c>
      <c r="B316" s="55" t="s">
        <v>134</v>
      </c>
      <c r="C316" s="55" t="s">
        <v>121</v>
      </c>
      <c r="D316" s="66" t="s">
        <v>385</v>
      </c>
      <c r="E316" s="55" t="s">
        <v>392</v>
      </c>
      <c r="F316" s="69">
        <v>48404.61</v>
      </c>
      <c r="G316" s="69">
        <v>48404.61</v>
      </c>
      <c r="H316" s="69">
        <f>F316-G316</f>
        <v>0</v>
      </c>
    </row>
    <row r="317" spans="1:8" s="68" customFormat="1">
      <c r="A317" s="157" t="s">
        <v>296</v>
      </c>
      <c r="B317" s="55" t="s">
        <v>134</v>
      </c>
      <c r="C317" s="55" t="s">
        <v>121</v>
      </c>
      <c r="D317" s="66" t="s">
        <v>385</v>
      </c>
      <c r="E317" s="55" t="s">
        <v>297</v>
      </c>
      <c r="F317" s="67">
        <f t="shared" si="55"/>
        <v>650000</v>
      </c>
      <c r="G317" s="67">
        <f t="shared" si="55"/>
        <v>650000</v>
      </c>
      <c r="H317" s="67">
        <f t="shared" si="55"/>
        <v>0</v>
      </c>
    </row>
    <row r="318" spans="1:8" s="68" customFormat="1">
      <c r="A318" s="157" t="s">
        <v>298</v>
      </c>
      <c r="B318" s="55" t="s">
        <v>134</v>
      </c>
      <c r="C318" s="55" t="s">
        <v>121</v>
      </c>
      <c r="D318" s="66" t="s">
        <v>385</v>
      </c>
      <c r="E318" s="55" t="s">
        <v>299</v>
      </c>
      <c r="F318" s="69">
        <v>650000</v>
      </c>
      <c r="G318" s="69">
        <v>650000</v>
      </c>
      <c r="H318" s="69">
        <f>F318-G318</f>
        <v>0</v>
      </c>
    </row>
    <row r="319" spans="1:8" s="68" customFormat="1" ht="26.4">
      <c r="A319" s="147" t="s">
        <v>322</v>
      </c>
      <c r="B319" s="148" t="s">
        <v>134</v>
      </c>
      <c r="C319" s="148" t="s">
        <v>123</v>
      </c>
      <c r="D319" s="153"/>
      <c r="E319" s="150"/>
      <c r="F319" s="146">
        <f t="shared" ref="F319:H331" si="57">F320</f>
        <v>1860</v>
      </c>
      <c r="G319" s="146">
        <f t="shared" si="57"/>
        <v>1860</v>
      </c>
      <c r="H319" s="146">
        <f t="shared" si="57"/>
        <v>0</v>
      </c>
    </row>
    <row r="320" spans="1:8" s="68" customFormat="1" ht="26.4">
      <c r="A320" s="73" t="s">
        <v>126</v>
      </c>
      <c r="B320" s="59" t="s">
        <v>134</v>
      </c>
      <c r="C320" s="70" t="s">
        <v>125</v>
      </c>
      <c r="D320" s="71"/>
      <c r="E320" s="65"/>
      <c r="F320" s="72">
        <f t="shared" si="57"/>
        <v>1860</v>
      </c>
      <c r="G320" s="72">
        <f t="shared" si="57"/>
        <v>1860</v>
      </c>
      <c r="H320" s="72">
        <f t="shared" si="57"/>
        <v>0</v>
      </c>
    </row>
    <row r="321" spans="1:8" s="68" customFormat="1" ht="55.2">
      <c r="A321" s="156" t="s">
        <v>54</v>
      </c>
      <c r="B321" s="59" t="s">
        <v>134</v>
      </c>
      <c r="C321" s="70" t="s">
        <v>125</v>
      </c>
      <c r="D321" s="71" t="s">
        <v>144</v>
      </c>
      <c r="E321" s="65"/>
      <c r="F321" s="72">
        <f t="shared" si="57"/>
        <v>1860</v>
      </c>
      <c r="G321" s="72">
        <f t="shared" si="57"/>
        <v>1860</v>
      </c>
      <c r="H321" s="72">
        <f t="shared" si="57"/>
        <v>0</v>
      </c>
    </row>
    <row r="322" spans="1:8" s="68" customFormat="1" ht="26.4">
      <c r="A322" s="154" t="s">
        <v>50</v>
      </c>
      <c r="B322" s="61" t="s">
        <v>134</v>
      </c>
      <c r="C322" s="65" t="s">
        <v>125</v>
      </c>
      <c r="D322" s="66" t="s">
        <v>145</v>
      </c>
      <c r="E322" s="65"/>
      <c r="F322" s="72">
        <f t="shared" si="57"/>
        <v>1860</v>
      </c>
      <c r="G322" s="72">
        <f t="shared" si="57"/>
        <v>1860</v>
      </c>
      <c r="H322" s="72">
        <f t="shared" si="57"/>
        <v>0</v>
      </c>
    </row>
    <row r="323" spans="1:8" s="68" customFormat="1" ht="26.4">
      <c r="A323" s="49" t="s">
        <v>323</v>
      </c>
      <c r="B323" s="61" t="s">
        <v>134</v>
      </c>
      <c r="C323" s="65" t="s">
        <v>125</v>
      </c>
      <c r="D323" s="66" t="s">
        <v>324</v>
      </c>
      <c r="E323" s="65"/>
      <c r="F323" s="67">
        <f t="shared" si="57"/>
        <v>1860</v>
      </c>
      <c r="G323" s="67">
        <f t="shared" si="57"/>
        <v>1860</v>
      </c>
      <c r="H323" s="67">
        <f t="shared" si="57"/>
        <v>0</v>
      </c>
    </row>
    <row r="324" spans="1:8" s="68" customFormat="1" ht="26.4">
      <c r="A324" s="157" t="s">
        <v>325</v>
      </c>
      <c r="B324" s="61" t="s">
        <v>134</v>
      </c>
      <c r="C324" s="65" t="s">
        <v>125</v>
      </c>
      <c r="D324" s="66" t="s">
        <v>324</v>
      </c>
      <c r="E324" s="65" t="s">
        <v>326</v>
      </c>
      <c r="F324" s="67">
        <f t="shared" si="57"/>
        <v>1860</v>
      </c>
      <c r="G324" s="67">
        <f t="shared" si="57"/>
        <v>1860</v>
      </c>
      <c r="H324" s="67">
        <f t="shared" si="57"/>
        <v>0</v>
      </c>
    </row>
    <row r="325" spans="1:8" s="68" customFormat="1">
      <c r="A325" s="157" t="s">
        <v>327</v>
      </c>
      <c r="B325" s="61" t="s">
        <v>134</v>
      </c>
      <c r="C325" s="65" t="s">
        <v>125</v>
      </c>
      <c r="D325" s="66" t="s">
        <v>324</v>
      </c>
      <c r="E325" s="65" t="s">
        <v>328</v>
      </c>
      <c r="F325" s="69">
        <v>1860</v>
      </c>
      <c r="G325" s="69">
        <v>1860</v>
      </c>
      <c r="H325" s="69">
        <f>F325-G325</f>
        <v>0</v>
      </c>
    </row>
    <row r="326" spans="1:8" s="68" customFormat="1" ht="39.6">
      <c r="A326" s="147" t="s">
        <v>386</v>
      </c>
      <c r="B326" s="148" t="s">
        <v>134</v>
      </c>
      <c r="C326" s="148" t="s">
        <v>360</v>
      </c>
      <c r="D326" s="153"/>
      <c r="E326" s="150"/>
      <c r="F326" s="146">
        <f t="shared" si="57"/>
        <v>4273616</v>
      </c>
      <c r="G326" s="146">
        <f t="shared" si="57"/>
        <v>4273616</v>
      </c>
      <c r="H326" s="146">
        <f t="shared" si="57"/>
        <v>0</v>
      </c>
    </row>
    <row r="327" spans="1:8" s="68" customFormat="1" ht="26.4">
      <c r="A327" s="73" t="s">
        <v>387</v>
      </c>
      <c r="B327" s="59" t="s">
        <v>134</v>
      </c>
      <c r="C327" s="70" t="s">
        <v>361</v>
      </c>
      <c r="D327" s="71"/>
      <c r="E327" s="65"/>
      <c r="F327" s="72">
        <f t="shared" si="57"/>
        <v>4273616</v>
      </c>
      <c r="G327" s="72">
        <f t="shared" si="57"/>
        <v>4273616</v>
      </c>
      <c r="H327" s="72">
        <f t="shared" si="57"/>
        <v>0</v>
      </c>
    </row>
    <row r="328" spans="1:8" s="68" customFormat="1" ht="55.2">
      <c r="A328" s="156" t="s">
        <v>54</v>
      </c>
      <c r="B328" s="59" t="s">
        <v>134</v>
      </c>
      <c r="C328" s="70" t="s">
        <v>361</v>
      </c>
      <c r="D328" s="71" t="s">
        <v>144</v>
      </c>
      <c r="E328" s="65"/>
      <c r="F328" s="72">
        <f t="shared" si="57"/>
        <v>4273616</v>
      </c>
      <c r="G328" s="72">
        <f t="shared" si="57"/>
        <v>4273616</v>
      </c>
      <c r="H328" s="72">
        <f t="shared" si="57"/>
        <v>0</v>
      </c>
    </row>
    <row r="329" spans="1:8" s="68" customFormat="1" ht="26.4">
      <c r="A329" s="154" t="s">
        <v>50</v>
      </c>
      <c r="B329" s="61" t="s">
        <v>134</v>
      </c>
      <c r="C329" s="65" t="s">
        <v>361</v>
      </c>
      <c r="D329" s="66" t="s">
        <v>145</v>
      </c>
      <c r="E329" s="65"/>
      <c r="F329" s="72">
        <f t="shared" si="57"/>
        <v>4273616</v>
      </c>
      <c r="G329" s="72">
        <f t="shared" si="57"/>
        <v>4273616</v>
      </c>
      <c r="H329" s="72">
        <f t="shared" si="57"/>
        <v>0</v>
      </c>
    </row>
    <row r="330" spans="1:8" ht="39.6">
      <c r="A330" s="49" t="s">
        <v>363</v>
      </c>
      <c r="B330" s="61" t="s">
        <v>134</v>
      </c>
      <c r="C330" s="65" t="s">
        <v>361</v>
      </c>
      <c r="D330" s="66" t="s">
        <v>364</v>
      </c>
      <c r="E330" s="65"/>
      <c r="F330" s="67">
        <f t="shared" si="57"/>
        <v>4273616</v>
      </c>
      <c r="G330" s="67">
        <f t="shared" si="57"/>
        <v>4273616</v>
      </c>
      <c r="H330" s="67">
        <f t="shared" si="57"/>
        <v>0</v>
      </c>
    </row>
    <row r="331" spans="1:8">
      <c r="A331" s="157" t="s">
        <v>296</v>
      </c>
      <c r="B331" s="61" t="s">
        <v>134</v>
      </c>
      <c r="C331" s="65" t="s">
        <v>361</v>
      </c>
      <c r="D331" s="66" t="s">
        <v>364</v>
      </c>
      <c r="E331" s="65" t="s">
        <v>297</v>
      </c>
      <c r="F331" s="67">
        <f t="shared" si="57"/>
        <v>4273616</v>
      </c>
      <c r="G331" s="67">
        <f t="shared" si="57"/>
        <v>4273616</v>
      </c>
      <c r="H331" s="67">
        <f t="shared" si="57"/>
        <v>0</v>
      </c>
    </row>
    <row r="332" spans="1:8">
      <c r="A332" s="157" t="s">
        <v>298</v>
      </c>
      <c r="B332" s="61" t="s">
        <v>134</v>
      </c>
      <c r="C332" s="65" t="s">
        <v>361</v>
      </c>
      <c r="D332" s="66" t="s">
        <v>364</v>
      </c>
      <c r="E332" s="65" t="s">
        <v>299</v>
      </c>
      <c r="F332" s="69">
        <v>4273616</v>
      </c>
      <c r="G332" s="69">
        <v>4273616</v>
      </c>
      <c r="H332" s="69">
        <f>F332-G332</f>
        <v>0</v>
      </c>
    </row>
    <row r="333" spans="1:8">
      <c r="B333" s="84"/>
      <c r="C333" s="36"/>
      <c r="D333" s="36"/>
      <c r="E333" s="36"/>
    </row>
    <row r="334" spans="1:8">
      <c r="B334" s="84"/>
      <c r="C334" s="36"/>
      <c r="D334" s="36"/>
      <c r="E334" s="36"/>
    </row>
    <row r="335" spans="1:8">
      <c r="B335" s="84"/>
      <c r="C335" s="36"/>
      <c r="D335" s="36"/>
      <c r="E335" s="36"/>
    </row>
    <row r="336" spans="1:8">
      <c r="B336" s="84"/>
      <c r="C336" s="36"/>
      <c r="D336" s="36"/>
      <c r="E336" s="36"/>
    </row>
    <row r="337" spans="2:5">
      <c r="B337" s="84"/>
      <c r="C337" s="36"/>
      <c r="D337" s="36"/>
      <c r="E337" s="36"/>
    </row>
    <row r="338" spans="2:5">
      <c r="B338" s="84"/>
      <c r="C338" s="36"/>
      <c r="D338" s="36"/>
      <c r="E338" s="36"/>
    </row>
    <row r="339" spans="2:5">
      <c r="B339" s="84"/>
      <c r="C339" s="36"/>
      <c r="D339" s="36"/>
      <c r="E339" s="36"/>
    </row>
    <row r="340" spans="2:5">
      <c r="B340" s="84"/>
      <c r="C340" s="36"/>
      <c r="D340" s="36"/>
      <c r="E340" s="36"/>
    </row>
    <row r="341" spans="2:5">
      <c r="B341" s="84"/>
      <c r="C341" s="36"/>
      <c r="D341" s="36"/>
      <c r="E341" s="36"/>
    </row>
    <row r="342" spans="2:5">
      <c r="C342" s="36"/>
      <c r="D342" s="36"/>
      <c r="E342" s="36"/>
    </row>
    <row r="343" spans="2:5">
      <c r="C343" s="36"/>
      <c r="D343" s="36"/>
      <c r="E343" s="36"/>
    </row>
    <row r="344" spans="2:5">
      <c r="C344" s="36"/>
      <c r="D344" s="36"/>
      <c r="E344" s="36"/>
    </row>
    <row r="345" spans="2:5">
      <c r="C345" s="36"/>
      <c r="D345" s="36"/>
      <c r="E345" s="36"/>
    </row>
    <row r="346" spans="2:5">
      <c r="C346" s="36"/>
      <c r="D346" s="36"/>
      <c r="E346" s="36"/>
    </row>
    <row r="347" spans="2:5">
      <c r="C347" s="36"/>
      <c r="D347" s="36"/>
      <c r="E347" s="36"/>
    </row>
    <row r="348" spans="2:5">
      <c r="C348" s="36"/>
      <c r="D348" s="36"/>
      <c r="E348" s="36"/>
    </row>
    <row r="349" spans="2:5">
      <c r="C349" s="36"/>
      <c r="D349" s="36"/>
      <c r="E349" s="36"/>
    </row>
    <row r="350" spans="2:5">
      <c r="C350" s="36"/>
      <c r="D350" s="36"/>
      <c r="E350" s="36"/>
    </row>
    <row r="351" spans="2:5">
      <c r="C351" s="36"/>
      <c r="D351" s="36"/>
      <c r="E351" s="36"/>
    </row>
  </sheetData>
  <mergeCells count="3">
    <mergeCell ref="A2:H2"/>
    <mergeCell ref="A3:H3"/>
    <mergeCell ref="A4:H4"/>
  </mergeCells>
  <pageMargins left="0.59055118110236227" right="0.39370078740157483" top="0.39370078740157483" bottom="0.39370078740157483" header="0" footer="0"/>
  <pageSetup paperSize="9" scale="80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workbookViewId="0">
      <selection activeCell="A4" sqref="A4"/>
    </sheetView>
  </sheetViews>
  <sheetFormatPr defaultColWidth="9.21875" defaultRowHeight="13.2"/>
  <cols>
    <col min="1" max="1" width="43.77734375" style="132" customWidth="1"/>
    <col min="2" max="2" width="6.77734375" style="132" customWidth="1"/>
    <col min="3" max="3" width="13.77734375" style="132" customWidth="1"/>
    <col min="4" max="4" width="12.44140625" style="132" customWidth="1"/>
    <col min="5" max="5" width="13.77734375" style="132" customWidth="1"/>
    <col min="6" max="16384" width="9.21875" style="132"/>
  </cols>
  <sheetData>
    <row r="2" spans="1:5" s="130" customFormat="1" ht="32.549999999999997" customHeight="1">
      <c r="A2" s="190" t="s">
        <v>343</v>
      </c>
      <c r="B2" s="190"/>
      <c r="C2" s="190"/>
      <c r="D2" s="190"/>
      <c r="E2" s="190"/>
    </row>
    <row r="3" spans="1:5" s="130" customFormat="1" ht="12" customHeight="1">
      <c r="A3" s="186" t="s">
        <v>405</v>
      </c>
      <c r="B3" s="186"/>
      <c r="C3" s="186"/>
      <c r="D3" s="186"/>
      <c r="E3" s="186"/>
    </row>
    <row r="4" spans="1:5" ht="14.1" customHeight="1">
      <c r="A4" s="131"/>
      <c r="B4" s="131"/>
      <c r="C4" s="131"/>
      <c r="D4" s="131"/>
      <c r="E4" s="91" t="s">
        <v>127</v>
      </c>
    </row>
    <row r="5" spans="1:5" ht="42.6" customHeight="1">
      <c r="A5" s="126" t="s">
        <v>70</v>
      </c>
      <c r="B5" s="127" t="s">
        <v>69</v>
      </c>
      <c r="C5" s="128" t="s">
        <v>2</v>
      </c>
      <c r="D5" s="128" t="s">
        <v>3</v>
      </c>
      <c r="E5" s="129" t="s">
        <v>4</v>
      </c>
    </row>
    <row r="6" spans="1:5" ht="12" customHeight="1">
      <c r="A6" s="41">
        <v>1</v>
      </c>
      <c r="B6" s="41">
        <v>2</v>
      </c>
      <c r="C6" s="42">
        <v>3</v>
      </c>
      <c r="D6" s="133" t="s">
        <v>5</v>
      </c>
      <c r="E6" s="133" t="s">
        <v>6</v>
      </c>
    </row>
    <row r="7" spans="1:5" ht="39.6">
      <c r="A7" s="73" t="s">
        <v>71</v>
      </c>
      <c r="B7" s="134"/>
      <c r="C7" s="134"/>
      <c r="D7" s="135"/>
      <c r="E7" s="136"/>
    </row>
    <row r="8" spans="1:5">
      <c r="A8" s="137" t="s">
        <v>21</v>
      </c>
      <c r="B8" s="68"/>
      <c r="C8" s="72">
        <f>C9+C14+C16+C19+C22+C28+C30+C33+C35+C37+C26+C39</f>
        <v>164025223.92000002</v>
      </c>
      <c r="D8" s="72">
        <f>D9+D14+D16+D19+D22+D28+D30+D33+D35+D37+D26+D39</f>
        <v>66882750.579999991</v>
      </c>
      <c r="E8" s="72">
        <f>C8-D8</f>
        <v>97142473.340000033</v>
      </c>
    </row>
    <row r="9" spans="1:5">
      <c r="A9" s="138" t="s">
        <v>73</v>
      </c>
      <c r="B9" s="70" t="s">
        <v>72</v>
      </c>
      <c r="C9" s="72">
        <f>C10+C11+C12+C13</f>
        <v>23356939</v>
      </c>
      <c r="D9" s="72">
        <f>D10+D11+D12+D13</f>
        <v>16115055.779999997</v>
      </c>
      <c r="E9" s="72">
        <f>C9-D9</f>
        <v>7241883.2200000025</v>
      </c>
    </row>
    <row r="10" spans="1:5" ht="52.8">
      <c r="A10" s="139" t="s">
        <v>75</v>
      </c>
      <c r="B10" s="65" t="s">
        <v>74</v>
      </c>
      <c r="C10" s="67">
        <f>'Расходы_ведомств структура'!F11</f>
        <v>2068920</v>
      </c>
      <c r="D10" s="67">
        <f>'Расходы_ведомств структура'!G11</f>
        <v>1551690</v>
      </c>
      <c r="E10" s="67">
        <f>C10-D10</f>
        <v>517230</v>
      </c>
    </row>
    <row r="11" spans="1:5" ht="52.8">
      <c r="A11" s="139" t="s">
        <v>77</v>
      </c>
      <c r="B11" s="65" t="s">
        <v>76</v>
      </c>
      <c r="C11" s="67">
        <f>'Расходы_ведомств структура'!F16</f>
        <v>11949818</v>
      </c>
      <c r="D11" s="67">
        <f>'Расходы_ведомств структура'!G16</f>
        <v>8338629.5699999984</v>
      </c>
      <c r="E11" s="67">
        <f t="shared" ref="E11:E40" si="0">C11-D11</f>
        <v>3611188.4300000016</v>
      </c>
    </row>
    <row r="12" spans="1:5">
      <c r="A12" s="139" t="s">
        <v>49</v>
      </c>
      <c r="B12" s="65" t="s">
        <v>78</v>
      </c>
      <c r="C12" s="67">
        <f>'Расходы_ведомств структура'!F30</f>
        <v>200000</v>
      </c>
      <c r="D12" s="67">
        <f>'Расходы_ведомств структура'!G30</f>
        <v>0</v>
      </c>
      <c r="E12" s="67">
        <f t="shared" si="0"/>
        <v>200000</v>
      </c>
    </row>
    <row r="13" spans="1:5">
      <c r="A13" s="139" t="s">
        <v>80</v>
      </c>
      <c r="B13" s="65" t="s">
        <v>79</v>
      </c>
      <c r="C13" s="67">
        <f>'Расходы_ведомств структура'!F36</f>
        <v>9138201</v>
      </c>
      <c r="D13" s="67">
        <f>'Расходы_ведомств структура'!G36</f>
        <v>6224736.21</v>
      </c>
      <c r="E13" s="67">
        <f t="shared" si="0"/>
        <v>2913464.79</v>
      </c>
    </row>
    <row r="14" spans="1:5">
      <c r="A14" s="138" t="s">
        <v>82</v>
      </c>
      <c r="B14" s="70" t="s">
        <v>81</v>
      </c>
      <c r="C14" s="72">
        <f>C15</f>
        <v>686374</v>
      </c>
      <c r="D14" s="72">
        <f>D15</f>
        <v>394817.54000000004</v>
      </c>
      <c r="E14" s="72">
        <f t="shared" si="0"/>
        <v>291556.45999999996</v>
      </c>
    </row>
    <row r="15" spans="1:5">
      <c r="A15" s="139" t="s">
        <v>84</v>
      </c>
      <c r="B15" s="65" t="s">
        <v>83</v>
      </c>
      <c r="C15" s="67">
        <f>'Расходы_ведомств структура'!F90</f>
        <v>686374</v>
      </c>
      <c r="D15" s="67">
        <f>'Расходы_ведомств структура'!G90</f>
        <v>394817.54000000004</v>
      </c>
      <c r="E15" s="67">
        <f t="shared" si="0"/>
        <v>291556.45999999996</v>
      </c>
    </row>
    <row r="16" spans="1:5" ht="26.4">
      <c r="A16" s="138" t="s">
        <v>86</v>
      </c>
      <c r="B16" s="70" t="s">
        <v>85</v>
      </c>
      <c r="C16" s="72">
        <f>C17+C18</f>
        <v>3658202</v>
      </c>
      <c r="D16" s="72">
        <f>D17+D18</f>
        <v>2450486.9900000002</v>
      </c>
      <c r="E16" s="72">
        <f t="shared" si="0"/>
        <v>1207715.0099999998</v>
      </c>
    </row>
    <row r="17" spans="1:5" ht="39.6">
      <c r="A17" s="139" t="s">
        <v>88</v>
      </c>
      <c r="B17" s="65" t="s">
        <v>87</v>
      </c>
      <c r="C17" s="67">
        <f>'Расходы_ведомств структура'!F99</f>
        <v>3528202</v>
      </c>
      <c r="D17" s="67">
        <f>'Расходы_ведомств структура'!G99</f>
        <v>2394486.9900000002</v>
      </c>
      <c r="E17" s="67">
        <f t="shared" si="0"/>
        <v>1133715.0099999998</v>
      </c>
    </row>
    <row r="18" spans="1:5">
      <c r="A18" s="139" t="s">
        <v>345</v>
      </c>
      <c r="B18" s="65" t="s">
        <v>346</v>
      </c>
      <c r="C18" s="67">
        <f>'Расходы_ведомств структура'!F118</f>
        <v>130000</v>
      </c>
      <c r="D18" s="67">
        <f>'Расходы_ведомств структура'!G118</f>
        <v>56000</v>
      </c>
      <c r="E18" s="67">
        <f t="shared" si="0"/>
        <v>74000</v>
      </c>
    </row>
    <row r="19" spans="1:5">
      <c r="A19" s="138" t="s">
        <v>90</v>
      </c>
      <c r="B19" s="70" t="s">
        <v>89</v>
      </c>
      <c r="C19" s="72">
        <f>C20+C21</f>
        <v>26761781.190000001</v>
      </c>
      <c r="D19" s="72">
        <f>D20+D21</f>
        <v>2924507.72</v>
      </c>
      <c r="E19" s="72">
        <f t="shared" si="0"/>
        <v>23837273.470000003</v>
      </c>
    </row>
    <row r="20" spans="1:5">
      <c r="A20" s="139" t="s">
        <v>92</v>
      </c>
      <c r="B20" s="65" t="s">
        <v>91</v>
      </c>
      <c r="C20" s="67">
        <f>'Расходы_ведомств структура'!F127</f>
        <v>23267911.030000001</v>
      </c>
      <c r="D20" s="67">
        <f>'Расходы_ведомств структура'!G127</f>
        <v>2815807.72</v>
      </c>
      <c r="E20" s="67">
        <f t="shared" si="0"/>
        <v>20452103.310000002</v>
      </c>
    </row>
    <row r="21" spans="1:5" ht="26.4">
      <c r="A21" s="139" t="s">
        <v>94</v>
      </c>
      <c r="B21" s="65" t="s">
        <v>93</v>
      </c>
      <c r="C21" s="67">
        <f>'Расходы_ведомств структура'!F145</f>
        <v>3493870.1599999997</v>
      </c>
      <c r="D21" s="67">
        <f>'Расходы_ведомств структура'!G145</f>
        <v>108700</v>
      </c>
      <c r="E21" s="67">
        <f t="shared" si="0"/>
        <v>3385170.1599999997</v>
      </c>
    </row>
    <row r="22" spans="1:5">
      <c r="A22" s="138" t="s">
        <v>96</v>
      </c>
      <c r="B22" s="70" t="s">
        <v>95</v>
      </c>
      <c r="C22" s="72">
        <f>SUM(C23:C25)</f>
        <v>70289934.930000007</v>
      </c>
      <c r="D22" s="72">
        <f>SUM(D23:D25)</f>
        <v>22405400.920000002</v>
      </c>
      <c r="E22" s="72">
        <f t="shared" si="0"/>
        <v>47884534.010000005</v>
      </c>
    </row>
    <row r="23" spans="1:5">
      <c r="A23" s="139" t="s">
        <v>98</v>
      </c>
      <c r="B23" s="65" t="s">
        <v>97</v>
      </c>
      <c r="C23" s="67">
        <f>'Расходы_ведомств структура'!F158</f>
        <v>2378791.6</v>
      </c>
      <c r="D23" s="67">
        <f>'Расходы_ведомств структура'!G158</f>
        <v>1204737.19</v>
      </c>
      <c r="E23" s="67">
        <f t="shared" si="0"/>
        <v>1174054.4100000001</v>
      </c>
    </row>
    <row r="24" spans="1:5">
      <c r="A24" s="139" t="s">
        <v>100</v>
      </c>
      <c r="B24" s="65" t="s">
        <v>99</v>
      </c>
      <c r="C24" s="67">
        <f>'Расходы_ведомств структура'!F169</f>
        <v>33968432.870000005</v>
      </c>
      <c r="D24" s="67">
        <f>'Расходы_ведомств структура'!G169</f>
        <v>8584936.3800000008</v>
      </c>
      <c r="E24" s="67">
        <f t="shared" si="0"/>
        <v>25383496.490000002</v>
      </c>
    </row>
    <row r="25" spans="1:5">
      <c r="A25" s="139" t="s">
        <v>102</v>
      </c>
      <c r="B25" s="65" t="s">
        <v>101</v>
      </c>
      <c r="C25" s="67">
        <f>'Расходы_ведомств структура'!F198</f>
        <v>33942710.459999993</v>
      </c>
      <c r="D25" s="67">
        <f>'Расходы_ведомств структура'!G198</f>
        <v>12615727.35</v>
      </c>
      <c r="E25" s="67">
        <f t="shared" si="0"/>
        <v>21326983.109999992</v>
      </c>
    </row>
    <row r="26" spans="1:5">
      <c r="A26" s="138" t="s">
        <v>104</v>
      </c>
      <c r="B26" s="70" t="s">
        <v>103</v>
      </c>
      <c r="C26" s="72">
        <f>SUM(C27:C27)</f>
        <v>199074</v>
      </c>
      <c r="D26" s="72">
        <f t="shared" ref="D26" si="1">D27</f>
        <v>131281.44</v>
      </c>
      <c r="E26" s="72">
        <f t="shared" si="0"/>
        <v>67792.56</v>
      </c>
    </row>
    <row r="27" spans="1:5">
      <c r="A27" s="139" t="s">
        <v>106</v>
      </c>
      <c r="B27" s="65" t="s">
        <v>105</v>
      </c>
      <c r="C27" s="67">
        <f>'Расходы_ведомств структура'!F231</f>
        <v>199074</v>
      </c>
      <c r="D27" s="67">
        <f>'Расходы_ведомств структура'!G231</f>
        <v>131281.44</v>
      </c>
      <c r="E27" s="67">
        <f t="shared" si="0"/>
        <v>67792.56</v>
      </c>
    </row>
    <row r="28" spans="1:5" ht="26.4">
      <c r="A28" s="138" t="s">
        <v>108</v>
      </c>
      <c r="B28" s="70" t="s">
        <v>107</v>
      </c>
      <c r="C28" s="72">
        <f>C29</f>
        <v>14204447</v>
      </c>
      <c r="D28" s="72">
        <f>D29</f>
        <v>8036110.3199999994</v>
      </c>
      <c r="E28" s="72">
        <f t="shared" si="0"/>
        <v>6168336.6800000006</v>
      </c>
    </row>
    <row r="29" spans="1:5">
      <c r="A29" s="139" t="s">
        <v>110</v>
      </c>
      <c r="B29" s="65" t="s">
        <v>109</v>
      </c>
      <c r="C29" s="67">
        <f>'Расходы_ведомств структура'!F240</f>
        <v>14204447</v>
      </c>
      <c r="D29" s="67">
        <f>'Расходы_ведомств структура'!G240</f>
        <v>8036110.3199999994</v>
      </c>
      <c r="E29" s="67">
        <f t="shared" si="0"/>
        <v>6168336.6800000006</v>
      </c>
    </row>
    <row r="30" spans="1:5">
      <c r="A30" s="138" t="s">
        <v>112</v>
      </c>
      <c r="B30" s="70" t="s">
        <v>111</v>
      </c>
      <c r="C30" s="72">
        <f>C31+C32</f>
        <v>4591614.99</v>
      </c>
      <c r="D30" s="72">
        <f>D31+D32</f>
        <v>1555893.15</v>
      </c>
      <c r="E30" s="72">
        <f t="shared" si="0"/>
        <v>3035721.8400000003</v>
      </c>
    </row>
    <row r="31" spans="1:5">
      <c r="A31" s="139" t="s">
        <v>114</v>
      </c>
      <c r="B31" s="65" t="s">
        <v>113</v>
      </c>
      <c r="C31" s="67">
        <f>'Расходы_ведомств структура'!F266</f>
        <v>50000</v>
      </c>
      <c r="D31" s="67">
        <f>'Расходы_ведомств структура'!G266</f>
        <v>50000</v>
      </c>
      <c r="E31" s="67">
        <f>C31-D31</f>
        <v>0</v>
      </c>
    </row>
    <row r="32" spans="1:5">
      <c r="A32" s="139" t="s">
        <v>341</v>
      </c>
      <c r="B32" s="65" t="s">
        <v>339</v>
      </c>
      <c r="C32" s="67">
        <f>'Расходы_ведомств структура'!F270</f>
        <v>4541614.99</v>
      </c>
      <c r="D32" s="67">
        <f>'Расходы_ведомств структура'!G270</f>
        <v>1505893.15</v>
      </c>
      <c r="E32" s="67">
        <f>C32-D32</f>
        <v>3035721.8400000003</v>
      </c>
    </row>
    <row r="33" spans="1:5">
      <c r="A33" s="138" t="s">
        <v>116</v>
      </c>
      <c r="B33" s="70" t="s">
        <v>115</v>
      </c>
      <c r="C33" s="72">
        <f>C34</f>
        <v>15302976.199999999</v>
      </c>
      <c r="D33" s="72">
        <f t="shared" ref="D33" si="2">D34</f>
        <v>7895316.1100000003</v>
      </c>
      <c r="E33" s="72">
        <f t="shared" si="0"/>
        <v>7407660.0899999989</v>
      </c>
    </row>
    <row r="34" spans="1:5">
      <c r="A34" s="139" t="s">
        <v>118</v>
      </c>
      <c r="B34" s="65" t="s">
        <v>117</v>
      </c>
      <c r="C34" s="67">
        <f>'Расходы_ведомств структура'!F292</f>
        <v>15302976.199999999</v>
      </c>
      <c r="D34" s="67">
        <f>'Расходы_ведомств структура'!G292</f>
        <v>7895316.1100000003</v>
      </c>
      <c r="E34" s="67">
        <f t="shared" si="0"/>
        <v>7407660.0899999989</v>
      </c>
    </row>
    <row r="35" spans="1:5">
      <c r="A35" s="138" t="s">
        <v>120</v>
      </c>
      <c r="B35" s="70" t="s">
        <v>119</v>
      </c>
      <c r="C35" s="72">
        <f>C36</f>
        <v>698404.61</v>
      </c>
      <c r="D35" s="72">
        <f>D36</f>
        <v>698404.61</v>
      </c>
      <c r="E35" s="72">
        <f t="shared" si="0"/>
        <v>0</v>
      </c>
    </row>
    <row r="36" spans="1:5">
      <c r="A36" s="139" t="s">
        <v>122</v>
      </c>
      <c r="B36" s="65" t="s">
        <v>121</v>
      </c>
      <c r="C36" s="67">
        <f>'Расходы_ведомств структура'!F311</f>
        <v>698404.61</v>
      </c>
      <c r="D36" s="67">
        <f>'Расходы_ведомств структура'!G311</f>
        <v>698404.61</v>
      </c>
      <c r="E36" s="67">
        <f t="shared" si="0"/>
        <v>0</v>
      </c>
    </row>
    <row r="37" spans="1:5" ht="26.4">
      <c r="A37" s="138" t="s">
        <v>124</v>
      </c>
      <c r="B37" s="70" t="s">
        <v>123</v>
      </c>
      <c r="C37" s="72">
        <f>C38</f>
        <v>1860</v>
      </c>
      <c r="D37" s="72">
        <f>D38</f>
        <v>1860</v>
      </c>
      <c r="E37" s="72">
        <f t="shared" si="0"/>
        <v>0</v>
      </c>
    </row>
    <row r="38" spans="1:5" ht="26.4">
      <c r="A38" s="139" t="s">
        <v>126</v>
      </c>
      <c r="B38" s="65" t="s">
        <v>125</v>
      </c>
      <c r="C38" s="67">
        <f>'Расходы_ведомств структура'!F320</f>
        <v>1860</v>
      </c>
      <c r="D38" s="67">
        <f>'Расходы_ведомств структура'!G320</f>
        <v>1860</v>
      </c>
      <c r="E38" s="67">
        <f t="shared" si="0"/>
        <v>0</v>
      </c>
    </row>
    <row r="39" spans="1:5" ht="39.6">
      <c r="A39" s="138" t="s">
        <v>365</v>
      </c>
      <c r="B39" s="70" t="s">
        <v>360</v>
      </c>
      <c r="C39" s="72">
        <f>C40</f>
        <v>4273616</v>
      </c>
      <c r="D39" s="72">
        <f>D40</f>
        <v>4273616</v>
      </c>
      <c r="E39" s="72">
        <f t="shared" si="0"/>
        <v>0</v>
      </c>
    </row>
    <row r="40" spans="1:5" ht="26.4">
      <c r="A40" s="139" t="s">
        <v>362</v>
      </c>
      <c r="B40" s="65" t="s">
        <v>361</v>
      </c>
      <c r="C40" s="67">
        <f>'Расходы_ведомств структура'!F327</f>
        <v>4273616</v>
      </c>
      <c r="D40" s="67">
        <f>'Расходы_ведомств структура'!G327</f>
        <v>4273616</v>
      </c>
      <c r="E40" s="67">
        <f t="shared" si="0"/>
        <v>0</v>
      </c>
    </row>
  </sheetData>
  <mergeCells count="2">
    <mergeCell ref="A2:E2"/>
    <mergeCell ref="A3:E3"/>
  </mergeCells>
  <pageMargins left="0.78740157480314965" right="0.39370078740157483" top="0.39370078740157483" bottom="0.39370078740157483" header="0.31496062992125984" footer="0.31496062992125984"/>
  <pageSetup paperSize="9" scale="99" fitToHeight="1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workbookViewId="0">
      <selection activeCell="A4" sqref="A4"/>
    </sheetView>
  </sheetViews>
  <sheetFormatPr defaultRowHeight="14.4"/>
  <cols>
    <col min="1" max="1" width="45.44140625" customWidth="1"/>
    <col min="2" max="2" width="12.21875" customWidth="1"/>
    <col min="3" max="3" width="9.77734375" customWidth="1"/>
    <col min="4" max="4" width="13.33203125" customWidth="1"/>
    <col min="5" max="5" width="12.88671875" customWidth="1"/>
    <col min="6" max="6" width="13.44140625" style="123" customWidth="1"/>
  </cols>
  <sheetData>
    <row r="1" spans="1:6">
      <c r="A1" s="88"/>
      <c r="B1" s="90"/>
      <c r="C1" s="90"/>
      <c r="D1" s="90"/>
      <c r="E1" s="88"/>
    </row>
    <row r="2" spans="1:6" ht="64.8" customHeight="1">
      <c r="A2" s="191" t="s">
        <v>344</v>
      </c>
      <c r="B2" s="191"/>
      <c r="C2" s="191"/>
      <c r="D2" s="191"/>
      <c r="E2" s="191"/>
      <c r="F2" s="191"/>
    </row>
    <row r="3" spans="1:6" ht="15.6" customHeight="1">
      <c r="A3" s="191" t="s">
        <v>405</v>
      </c>
      <c r="B3" s="191"/>
      <c r="C3" s="191"/>
      <c r="D3" s="191"/>
      <c r="E3" s="191"/>
      <c r="F3" s="191"/>
    </row>
    <row r="4" spans="1:6">
      <c r="A4" s="88" t="s">
        <v>402</v>
      </c>
      <c r="B4" s="88"/>
      <c r="C4" s="88"/>
      <c r="E4" s="88"/>
      <c r="F4" s="91" t="s">
        <v>127</v>
      </c>
    </row>
    <row r="5" spans="1:6" ht="52.8">
      <c r="A5" s="92" t="s">
        <v>128</v>
      </c>
      <c r="B5" s="93" t="s">
        <v>129</v>
      </c>
      <c r="C5" s="93" t="s">
        <v>130</v>
      </c>
      <c r="D5" s="122" t="s">
        <v>2</v>
      </c>
      <c r="E5" s="122" t="s">
        <v>3</v>
      </c>
      <c r="F5" s="124" t="s">
        <v>4</v>
      </c>
    </row>
    <row r="6" spans="1:6">
      <c r="A6" s="92">
        <v>1</v>
      </c>
      <c r="B6" s="94" t="s">
        <v>131</v>
      </c>
      <c r="C6" s="94" t="s">
        <v>53</v>
      </c>
      <c r="D6" s="95" t="s">
        <v>5</v>
      </c>
      <c r="E6" s="95" t="s">
        <v>6</v>
      </c>
      <c r="F6" s="95" t="s">
        <v>132</v>
      </c>
    </row>
    <row r="7" spans="1:6">
      <c r="A7" s="158" t="s">
        <v>133</v>
      </c>
      <c r="B7" s="96"/>
      <c r="C7" s="96"/>
      <c r="D7" s="97">
        <f>D8+D24+D29+D40+D48+D74+D98+D115+D137+D146+D153+D170+D188+D198+D212+D217+D224+D245+D248+D251+D255+D259</f>
        <v>164025223.91999999</v>
      </c>
      <c r="E7" s="97">
        <f>E8+E24+E29+E40+E48+E74+E98+E115+E137+E146+E153+E170+E188+E198+E212+E217+E224+E245+E248+E251+E255+E259</f>
        <v>66882750.579999991</v>
      </c>
      <c r="F7" s="97">
        <f>D7-E7</f>
        <v>97142473.340000004</v>
      </c>
    </row>
    <row r="8" spans="1:6" ht="55.2">
      <c r="A8" s="159" t="s">
        <v>284</v>
      </c>
      <c r="B8" s="110" t="s">
        <v>285</v>
      </c>
      <c r="C8" s="120"/>
      <c r="D8" s="108">
        <f>D9</f>
        <v>2010000</v>
      </c>
      <c r="E8" s="108">
        <f t="shared" ref="E8:F8" si="0">E9</f>
        <v>483636.32999999996</v>
      </c>
      <c r="F8" s="108">
        <f t="shared" si="0"/>
        <v>1526363.67</v>
      </c>
    </row>
    <row r="9" spans="1:6" ht="39.6">
      <c r="A9" s="160" t="s">
        <v>286</v>
      </c>
      <c r="B9" s="105" t="s">
        <v>287</v>
      </c>
      <c r="C9" s="120"/>
      <c r="D9" s="106">
        <f>D10+D18+D21</f>
        <v>2010000</v>
      </c>
      <c r="E9" s="106">
        <f>E10+E18+E21</f>
        <v>483636.32999999996</v>
      </c>
      <c r="F9" s="106">
        <f>D9-E9</f>
        <v>1526363.67</v>
      </c>
    </row>
    <row r="10" spans="1:6" ht="39.6">
      <c r="A10" s="161" t="s">
        <v>288</v>
      </c>
      <c r="B10" s="105" t="s">
        <v>289</v>
      </c>
      <c r="C10" s="120"/>
      <c r="D10" s="106">
        <f>D11+D13+D15</f>
        <v>1610000</v>
      </c>
      <c r="E10" s="106">
        <f t="shared" ref="E10:F10" si="1">E11+E13+E15</f>
        <v>225780</v>
      </c>
      <c r="F10" s="106">
        <f t="shared" si="1"/>
        <v>1384220</v>
      </c>
    </row>
    <row r="11" spans="1:6" ht="26.4">
      <c r="A11" s="157" t="s">
        <v>175</v>
      </c>
      <c r="B11" s="98" t="s">
        <v>289</v>
      </c>
      <c r="C11" s="113" t="s">
        <v>149</v>
      </c>
      <c r="D11" s="106">
        <f>D12</f>
        <v>40720</v>
      </c>
      <c r="E11" s="106">
        <f>E12</f>
        <v>0</v>
      </c>
      <c r="F11" s="106">
        <f>F12</f>
        <v>40720</v>
      </c>
    </row>
    <row r="12" spans="1:6" ht="29.4" customHeight="1">
      <c r="A12" s="157" t="s">
        <v>150</v>
      </c>
      <c r="B12" s="98" t="s">
        <v>289</v>
      </c>
      <c r="C12" s="113" t="s">
        <v>151</v>
      </c>
      <c r="D12" s="101">
        <f>'Расходы_ведомств структура'!F275</f>
        <v>40720</v>
      </c>
      <c r="E12" s="101">
        <f>'Расходы_ведомств структура'!G275</f>
        <v>0</v>
      </c>
      <c r="F12" s="100">
        <f>D12-E12</f>
        <v>40720</v>
      </c>
    </row>
    <row r="13" spans="1:6">
      <c r="A13" s="162" t="s">
        <v>182</v>
      </c>
      <c r="B13" s="98" t="s">
        <v>289</v>
      </c>
      <c r="C13" s="113" t="s">
        <v>183</v>
      </c>
      <c r="D13" s="100">
        <f>D14</f>
        <v>159280</v>
      </c>
      <c r="E13" s="100">
        <f>E14</f>
        <v>155780</v>
      </c>
      <c r="F13" s="100">
        <f>F14</f>
        <v>3500</v>
      </c>
    </row>
    <row r="14" spans="1:6">
      <c r="A14" s="162" t="s">
        <v>184</v>
      </c>
      <c r="B14" s="98" t="s">
        <v>289</v>
      </c>
      <c r="C14" s="113" t="s">
        <v>185</v>
      </c>
      <c r="D14" s="101">
        <f>'Расходы_ведомств структура'!F277</f>
        <v>159280</v>
      </c>
      <c r="E14" s="101">
        <f>'Расходы_ведомств структура'!G277</f>
        <v>155780</v>
      </c>
      <c r="F14" s="100">
        <f>D14-E14</f>
        <v>3500</v>
      </c>
    </row>
    <row r="15" spans="1:6">
      <c r="A15" s="162" t="s">
        <v>152</v>
      </c>
      <c r="B15" s="98" t="s">
        <v>289</v>
      </c>
      <c r="C15" s="113" t="s">
        <v>153</v>
      </c>
      <c r="D15" s="100">
        <f>D16+D17</f>
        <v>1410000</v>
      </c>
      <c r="E15" s="100">
        <f>E16+E17</f>
        <v>70000</v>
      </c>
      <c r="F15" s="100">
        <f>D15-E15</f>
        <v>1340000</v>
      </c>
    </row>
    <row r="16" spans="1:6" ht="52.8">
      <c r="A16" s="157" t="s">
        <v>238</v>
      </c>
      <c r="B16" s="98" t="s">
        <v>289</v>
      </c>
      <c r="C16" s="113" t="s">
        <v>239</v>
      </c>
      <c r="D16" s="101">
        <f>'Расходы_ведомств структура'!F174</f>
        <v>1260000</v>
      </c>
      <c r="E16" s="101">
        <f>'Расходы_ведомств структура'!G174</f>
        <v>0</v>
      </c>
      <c r="F16" s="100">
        <f>D16-E16</f>
        <v>1260000</v>
      </c>
    </row>
    <row r="17" spans="1:6">
      <c r="A17" s="157" t="s">
        <v>290</v>
      </c>
      <c r="B17" s="98" t="s">
        <v>289</v>
      </c>
      <c r="C17" s="113" t="s">
        <v>291</v>
      </c>
      <c r="D17" s="101">
        <f>'Расходы_ведомств структура'!F41</f>
        <v>150000</v>
      </c>
      <c r="E17" s="101">
        <f>'Расходы_ведомств структура'!G41</f>
        <v>70000</v>
      </c>
      <c r="F17" s="100">
        <f>D17-E17</f>
        <v>80000</v>
      </c>
    </row>
    <row r="18" spans="1:6" ht="26.4">
      <c r="A18" s="161" t="s">
        <v>292</v>
      </c>
      <c r="B18" s="105" t="s">
        <v>293</v>
      </c>
      <c r="C18" s="115"/>
      <c r="D18" s="106">
        <f t="shared" ref="D18:F19" si="2">D19</f>
        <v>350000</v>
      </c>
      <c r="E18" s="106">
        <f t="shared" si="2"/>
        <v>207856.33</v>
      </c>
      <c r="F18" s="106">
        <f t="shared" si="2"/>
        <v>142143.67000000001</v>
      </c>
    </row>
    <row r="19" spans="1:6" ht="26.4">
      <c r="A19" s="162" t="s">
        <v>175</v>
      </c>
      <c r="B19" s="105" t="s">
        <v>293</v>
      </c>
      <c r="C19" s="115" t="s">
        <v>149</v>
      </c>
      <c r="D19" s="106">
        <f t="shared" si="2"/>
        <v>350000</v>
      </c>
      <c r="E19" s="106">
        <f t="shared" si="2"/>
        <v>207856.33</v>
      </c>
      <c r="F19" s="106">
        <f t="shared" si="2"/>
        <v>142143.67000000001</v>
      </c>
    </row>
    <row r="20" spans="1:6" ht="26.4">
      <c r="A20" s="162" t="s">
        <v>150</v>
      </c>
      <c r="B20" s="105" t="s">
        <v>293</v>
      </c>
      <c r="C20" s="115" t="s">
        <v>151</v>
      </c>
      <c r="D20" s="107">
        <f>'Расходы_ведомств структура'!F280</f>
        <v>350000</v>
      </c>
      <c r="E20" s="107">
        <f>'Расходы_ведомств структура'!G280</f>
        <v>207856.33</v>
      </c>
      <c r="F20" s="100">
        <f>D20-E20</f>
        <v>142143.67000000001</v>
      </c>
    </row>
    <row r="21" spans="1:6" ht="118.8">
      <c r="A21" s="163" t="s">
        <v>294</v>
      </c>
      <c r="B21" s="105" t="s">
        <v>295</v>
      </c>
      <c r="C21" s="121"/>
      <c r="D21" s="111">
        <f>D22</f>
        <v>50000</v>
      </c>
      <c r="E21" s="111">
        <f t="shared" ref="E21:F21" si="3">E22</f>
        <v>50000</v>
      </c>
      <c r="F21" s="111">
        <f t="shared" si="3"/>
        <v>0</v>
      </c>
    </row>
    <row r="22" spans="1:6">
      <c r="A22" s="162" t="s">
        <v>296</v>
      </c>
      <c r="B22" s="105" t="s">
        <v>295</v>
      </c>
      <c r="C22" s="121" t="s">
        <v>297</v>
      </c>
      <c r="D22" s="111">
        <f>D23</f>
        <v>50000</v>
      </c>
      <c r="E22" s="111">
        <f t="shared" ref="E22:F22" si="4">E23</f>
        <v>50000</v>
      </c>
      <c r="F22" s="111">
        <f t="shared" si="4"/>
        <v>0</v>
      </c>
    </row>
    <row r="23" spans="1:6">
      <c r="A23" s="162" t="s">
        <v>298</v>
      </c>
      <c r="B23" s="105" t="s">
        <v>295</v>
      </c>
      <c r="C23" s="115" t="s">
        <v>299</v>
      </c>
      <c r="D23" s="107">
        <f>'Расходы_ведомств структура'!F269</f>
        <v>50000</v>
      </c>
      <c r="E23" s="107">
        <f>'Расходы_ведомств структура'!G269</f>
        <v>50000</v>
      </c>
      <c r="F23" s="100">
        <f>D23-E23</f>
        <v>0</v>
      </c>
    </row>
    <row r="24" spans="1:6">
      <c r="A24" s="159" t="s">
        <v>65</v>
      </c>
      <c r="B24" s="110" t="s">
        <v>302</v>
      </c>
      <c r="C24" s="115"/>
      <c r="D24" s="108">
        <f>D25</f>
        <v>3981614.99</v>
      </c>
      <c r="E24" s="108">
        <f t="shared" ref="E24:F27" si="5">E25</f>
        <v>1132256.82</v>
      </c>
      <c r="F24" s="108">
        <f t="shared" si="5"/>
        <v>2849358.17</v>
      </c>
    </row>
    <row r="25" spans="1:6" ht="39.6">
      <c r="A25" s="160" t="s">
        <v>66</v>
      </c>
      <c r="B25" s="105" t="s">
        <v>303</v>
      </c>
      <c r="C25" s="115"/>
      <c r="D25" s="106">
        <f>D26</f>
        <v>3981614.99</v>
      </c>
      <c r="E25" s="106">
        <f t="shared" si="5"/>
        <v>1132256.82</v>
      </c>
      <c r="F25" s="106">
        <f t="shared" si="5"/>
        <v>2849358.17</v>
      </c>
    </row>
    <row r="26" spans="1:6" ht="39.6">
      <c r="A26" s="161" t="s">
        <v>304</v>
      </c>
      <c r="B26" s="105" t="s">
        <v>305</v>
      </c>
      <c r="C26" s="115"/>
      <c r="D26" s="106">
        <f>D27</f>
        <v>3981614.99</v>
      </c>
      <c r="E26" s="106">
        <f t="shared" si="5"/>
        <v>1132256.82</v>
      </c>
      <c r="F26" s="106">
        <f t="shared" si="5"/>
        <v>2849358.17</v>
      </c>
    </row>
    <row r="27" spans="1:6" ht="26.4">
      <c r="A27" s="162" t="s">
        <v>175</v>
      </c>
      <c r="B27" s="105" t="s">
        <v>305</v>
      </c>
      <c r="C27" s="115" t="s">
        <v>149</v>
      </c>
      <c r="D27" s="106">
        <f>D28</f>
        <v>3981614.99</v>
      </c>
      <c r="E27" s="106">
        <f t="shared" si="5"/>
        <v>1132256.82</v>
      </c>
      <c r="F27" s="106">
        <f t="shared" si="5"/>
        <v>2849358.17</v>
      </c>
    </row>
    <row r="28" spans="1:6" ht="26.4">
      <c r="A28" s="162" t="s">
        <v>150</v>
      </c>
      <c r="B28" s="105" t="s">
        <v>305</v>
      </c>
      <c r="C28" s="115" t="s">
        <v>151</v>
      </c>
      <c r="D28" s="107">
        <f>'Расходы_ведомств структура'!F285</f>
        <v>3981614.99</v>
      </c>
      <c r="E28" s="107">
        <f>'Расходы_ведомств структура'!G285</f>
        <v>1132256.82</v>
      </c>
      <c r="F28" s="100">
        <f>D28-E28</f>
        <v>2849358.17</v>
      </c>
    </row>
    <row r="29" spans="1:6" ht="27.6">
      <c r="A29" s="159" t="s">
        <v>59</v>
      </c>
      <c r="B29" s="118" t="s">
        <v>232</v>
      </c>
      <c r="C29" s="113"/>
      <c r="D29" s="99">
        <f>D30</f>
        <v>2555140</v>
      </c>
      <c r="E29" s="99">
        <f>E30</f>
        <v>1384792.7</v>
      </c>
      <c r="F29" s="99">
        <f t="shared" ref="F29:F39" si="6">D29-E29</f>
        <v>1170347.3</v>
      </c>
    </row>
    <row r="30" spans="1:6" ht="26.4">
      <c r="A30" s="160" t="s">
        <v>56</v>
      </c>
      <c r="B30" s="98" t="s">
        <v>233</v>
      </c>
      <c r="C30" s="113"/>
      <c r="D30" s="100">
        <f>D31+D34+D37</f>
        <v>2555140</v>
      </c>
      <c r="E30" s="100">
        <f>E31+E34+E37</f>
        <v>1384792.7</v>
      </c>
      <c r="F30" s="100">
        <f>F31+F34+F37</f>
        <v>1170347.3</v>
      </c>
    </row>
    <row r="31" spans="1:6" ht="52.8">
      <c r="A31" s="49" t="s">
        <v>379</v>
      </c>
      <c r="B31" s="63" t="s">
        <v>380</v>
      </c>
      <c r="C31" s="61"/>
      <c r="D31" s="100">
        <f>D32</f>
        <v>570000</v>
      </c>
      <c r="E31" s="100">
        <f t="shared" ref="E31:E32" si="7">E32</f>
        <v>0</v>
      </c>
      <c r="F31" s="100">
        <f t="shared" ref="F31:F32" si="8">D31-E31</f>
        <v>570000</v>
      </c>
    </row>
    <row r="32" spans="1:6" ht="26.4">
      <c r="A32" s="157" t="s">
        <v>175</v>
      </c>
      <c r="B32" s="63" t="s">
        <v>380</v>
      </c>
      <c r="C32" s="61" t="s">
        <v>149</v>
      </c>
      <c r="D32" s="100">
        <f>D33</f>
        <v>570000</v>
      </c>
      <c r="E32" s="100">
        <f t="shared" si="7"/>
        <v>0</v>
      </c>
      <c r="F32" s="100">
        <f t="shared" si="8"/>
        <v>570000</v>
      </c>
    </row>
    <row r="33" spans="1:6" ht="26.4">
      <c r="A33" s="157" t="s">
        <v>150</v>
      </c>
      <c r="B33" s="63" t="s">
        <v>380</v>
      </c>
      <c r="C33" s="61" t="s">
        <v>151</v>
      </c>
      <c r="D33" s="101">
        <f>'Расходы_ведомств структура'!F179</f>
        <v>570000</v>
      </c>
      <c r="E33" s="101">
        <f>'Расходы_ведомств структура'!G179</f>
        <v>0</v>
      </c>
      <c r="F33" s="100">
        <f t="shared" si="6"/>
        <v>570000</v>
      </c>
    </row>
    <row r="34" spans="1:6" ht="66">
      <c r="A34" s="161" t="s">
        <v>234</v>
      </c>
      <c r="B34" s="98" t="s">
        <v>235</v>
      </c>
      <c r="C34" s="117"/>
      <c r="D34" s="100">
        <f>D35</f>
        <v>1217140</v>
      </c>
      <c r="E34" s="100">
        <f t="shared" ref="E34:E35" si="9">E35</f>
        <v>1087679.48</v>
      </c>
      <c r="F34" s="100">
        <f t="shared" si="6"/>
        <v>129460.52000000002</v>
      </c>
    </row>
    <row r="35" spans="1:6" ht="26.4">
      <c r="A35" s="162" t="s">
        <v>175</v>
      </c>
      <c r="B35" s="98" t="s">
        <v>235</v>
      </c>
      <c r="C35" s="113" t="s">
        <v>149</v>
      </c>
      <c r="D35" s="100">
        <f>D36</f>
        <v>1217140</v>
      </c>
      <c r="E35" s="100">
        <f t="shared" si="9"/>
        <v>1087679.48</v>
      </c>
      <c r="F35" s="100">
        <f t="shared" si="6"/>
        <v>129460.52000000002</v>
      </c>
    </row>
    <row r="36" spans="1:6" ht="26.4">
      <c r="A36" s="162" t="s">
        <v>150</v>
      </c>
      <c r="B36" s="98" t="s">
        <v>235</v>
      </c>
      <c r="C36" s="113" t="s">
        <v>151</v>
      </c>
      <c r="D36" s="101">
        <f>'Расходы_ведомств структура'!F163</f>
        <v>1217140</v>
      </c>
      <c r="E36" s="101">
        <f>'Расходы_ведомств структура'!G163</f>
        <v>1087679.48</v>
      </c>
      <c r="F36" s="100">
        <f t="shared" si="6"/>
        <v>129460.52000000002</v>
      </c>
    </row>
    <row r="37" spans="1:6" ht="26.4">
      <c r="A37" s="161" t="s">
        <v>236</v>
      </c>
      <c r="B37" s="102" t="s">
        <v>237</v>
      </c>
      <c r="C37" s="114"/>
      <c r="D37" s="104">
        <f t="shared" ref="D37:E38" si="10">D38</f>
        <v>768000</v>
      </c>
      <c r="E37" s="104">
        <f t="shared" si="10"/>
        <v>297113.21999999997</v>
      </c>
      <c r="F37" s="100">
        <f t="shared" si="6"/>
        <v>470886.78</v>
      </c>
    </row>
    <row r="38" spans="1:6">
      <c r="A38" s="162" t="s">
        <v>152</v>
      </c>
      <c r="B38" s="102" t="s">
        <v>237</v>
      </c>
      <c r="C38" s="114" t="s">
        <v>153</v>
      </c>
      <c r="D38" s="104">
        <f t="shared" si="10"/>
        <v>768000</v>
      </c>
      <c r="E38" s="104">
        <f t="shared" si="10"/>
        <v>297113.21999999997</v>
      </c>
      <c r="F38" s="100">
        <f t="shared" si="6"/>
        <v>470886.78</v>
      </c>
    </row>
    <row r="39" spans="1:6" ht="52.8">
      <c r="A39" s="162" t="s">
        <v>238</v>
      </c>
      <c r="B39" s="102" t="s">
        <v>237</v>
      </c>
      <c r="C39" s="114" t="s">
        <v>239</v>
      </c>
      <c r="D39" s="101">
        <f>'Расходы_ведомств структура'!F182</f>
        <v>768000</v>
      </c>
      <c r="E39" s="101">
        <f>'Расходы_ведомств структура'!G182</f>
        <v>297113.21999999997</v>
      </c>
      <c r="F39" s="100">
        <f t="shared" si="6"/>
        <v>470886.78</v>
      </c>
    </row>
    <row r="40" spans="1:6" ht="41.4">
      <c r="A40" s="159" t="s">
        <v>167</v>
      </c>
      <c r="B40" s="110" t="s">
        <v>168</v>
      </c>
      <c r="C40" s="115"/>
      <c r="D40" s="108">
        <f>D41</f>
        <v>5488614</v>
      </c>
      <c r="E40" s="108">
        <f>E41</f>
        <v>3890889.3000000003</v>
      </c>
      <c r="F40" s="108">
        <f>F41</f>
        <v>1597724.6999999997</v>
      </c>
    </row>
    <row r="41" spans="1:6" ht="39.6">
      <c r="A41" s="160" t="s">
        <v>169</v>
      </c>
      <c r="B41" s="105" t="s">
        <v>170</v>
      </c>
      <c r="C41" s="115"/>
      <c r="D41" s="106">
        <f>D42+D45</f>
        <v>5488614</v>
      </c>
      <c r="E41" s="106">
        <f t="shared" ref="E41:F41" si="11">E42+E45</f>
        <v>3890889.3000000003</v>
      </c>
      <c r="F41" s="106">
        <f t="shared" si="11"/>
        <v>1597724.6999999997</v>
      </c>
    </row>
    <row r="42" spans="1:6" ht="39.6">
      <c r="A42" s="161" t="s">
        <v>171</v>
      </c>
      <c r="B42" s="105" t="s">
        <v>172</v>
      </c>
      <c r="C42" s="115"/>
      <c r="D42" s="106">
        <f t="shared" ref="D42:F43" si="12">D43</f>
        <v>4286614</v>
      </c>
      <c r="E42" s="106">
        <f t="shared" si="12"/>
        <v>3449767.18</v>
      </c>
      <c r="F42" s="106">
        <f t="shared" si="12"/>
        <v>836846.81999999983</v>
      </c>
    </row>
    <row r="43" spans="1:6" ht="66">
      <c r="A43" s="162" t="s">
        <v>38</v>
      </c>
      <c r="B43" s="105" t="s">
        <v>172</v>
      </c>
      <c r="C43" s="115" t="s">
        <v>139</v>
      </c>
      <c r="D43" s="106">
        <f t="shared" si="12"/>
        <v>4286614</v>
      </c>
      <c r="E43" s="106">
        <f t="shared" si="12"/>
        <v>3449767.18</v>
      </c>
      <c r="F43" s="106">
        <f t="shared" si="12"/>
        <v>836846.81999999983</v>
      </c>
    </row>
    <row r="44" spans="1:6" ht="26.4">
      <c r="A44" s="162" t="s">
        <v>140</v>
      </c>
      <c r="B44" s="105" t="s">
        <v>172</v>
      </c>
      <c r="C44" s="115" t="s">
        <v>141</v>
      </c>
      <c r="D44" s="107">
        <f>'Расходы_ведомств структура'!F46</f>
        <v>4286614</v>
      </c>
      <c r="E44" s="107">
        <f>'Расходы_ведомств структура'!G46</f>
        <v>3449767.18</v>
      </c>
      <c r="F44" s="100">
        <f>D44-E44</f>
        <v>836846.81999999983</v>
      </c>
    </row>
    <row r="45" spans="1:6" ht="39.6">
      <c r="A45" s="161" t="s">
        <v>173</v>
      </c>
      <c r="B45" s="98" t="s">
        <v>174</v>
      </c>
      <c r="C45" s="113"/>
      <c r="D45" s="100">
        <f>D46</f>
        <v>1202000</v>
      </c>
      <c r="E45" s="100">
        <f t="shared" ref="E45:F46" si="13">E46</f>
        <v>441122.12</v>
      </c>
      <c r="F45" s="100">
        <f t="shared" si="13"/>
        <v>760877.88</v>
      </c>
    </row>
    <row r="46" spans="1:6" ht="26.4">
      <c r="A46" s="162" t="s">
        <v>175</v>
      </c>
      <c r="B46" s="98" t="s">
        <v>174</v>
      </c>
      <c r="C46" s="113" t="s">
        <v>149</v>
      </c>
      <c r="D46" s="100">
        <f>D47</f>
        <v>1202000</v>
      </c>
      <c r="E46" s="100">
        <f t="shared" si="13"/>
        <v>441122.12</v>
      </c>
      <c r="F46" s="100">
        <f t="shared" si="13"/>
        <v>760877.88</v>
      </c>
    </row>
    <row r="47" spans="1:6" ht="26.4">
      <c r="A47" s="162" t="s">
        <v>150</v>
      </c>
      <c r="B47" s="98" t="s">
        <v>174</v>
      </c>
      <c r="C47" s="113" t="s">
        <v>151</v>
      </c>
      <c r="D47" s="101">
        <f>'Расходы_ведомств структура'!F49</f>
        <v>1202000</v>
      </c>
      <c r="E47" s="101">
        <f>'Расходы_ведомств структура'!G49</f>
        <v>441122.12</v>
      </c>
      <c r="F47" s="100">
        <f>D47-E47</f>
        <v>760877.88</v>
      </c>
    </row>
    <row r="48" spans="1:6" ht="55.2">
      <c r="A48" s="159" t="s">
        <v>160</v>
      </c>
      <c r="B48" s="118" t="s">
        <v>161</v>
      </c>
      <c r="C48" s="115"/>
      <c r="D48" s="108">
        <f>D49</f>
        <v>3858202</v>
      </c>
      <c r="E48" s="108">
        <f t="shared" ref="E48" si="14">E49</f>
        <v>2450486.9900000002</v>
      </c>
      <c r="F48" s="108">
        <f>D48-E48</f>
        <v>1407715.0099999998</v>
      </c>
    </row>
    <row r="49" spans="1:6" ht="29.4" customHeight="1">
      <c r="A49" s="160" t="s">
        <v>51</v>
      </c>
      <c r="B49" s="98" t="s">
        <v>162</v>
      </c>
      <c r="C49" s="115"/>
      <c r="D49" s="106">
        <f>D50+D53+D56+D59+D64+D69</f>
        <v>3858202</v>
      </c>
      <c r="E49" s="106">
        <f t="shared" ref="E49:F49" si="15">E50+E53+E56+E59+E64+E69</f>
        <v>2450486.9900000002</v>
      </c>
      <c r="F49" s="106">
        <f t="shared" si="15"/>
        <v>1407715.01</v>
      </c>
    </row>
    <row r="50" spans="1:6">
      <c r="A50" s="161" t="s">
        <v>163</v>
      </c>
      <c r="B50" s="98" t="s">
        <v>164</v>
      </c>
      <c r="C50" s="115"/>
      <c r="D50" s="106">
        <f>D51</f>
        <v>200000</v>
      </c>
      <c r="E50" s="106">
        <f t="shared" ref="E50:E51" si="16">E51</f>
        <v>0</v>
      </c>
      <c r="F50" s="106">
        <f t="shared" ref="F50:F73" si="17">D50-E50</f>
        <v>200000</v>
      </c>
    </row>
    <row r="51" spans="1:6">
      <c r="A51" s="162" t="s">
        <v>152</v>
      </c>
      <c r="B51" s="98" t="s">
        <v>164</v>
      </c>
      <c r="C51" s="115" t="s">
        <v>153</v>
      </c>
      <c r="D51" s="106">
        <f>D52</f>
        <v>200000</v>
      </c>
      <c r="E51" s="106">
        <f t="shared" si="16"/>
        <v>0</v>
      </c>
      <c r="F51" s="106">
        <f t="shared" si="17"/>
        <v>200000</v>
      </c>
    </row>
    <row r="52" spans="1:6">
      <c r="A52" s="162" t="s">
        <v>165</v>
      </c>
      <c r="B52" s="98" t="s">
        <v>164</v>
      </c>
      <c r="C52" s="115" t="s">
        <v>166</v>
      </c>
      <c r="D52" s="107">
        <f>'Расходы_ведомств структура'!F35</f>
        <v>200000</v>
      </c>
      <c r="E52" s="107">
        <f>'Расходы_ведомств структура'!G35</f>
        <v>0</v>
      </c>
      <c r="F52" s="106">
        <f t="shared" si="17"/>
        <v>200000</v>
      </c>
    </row>
    <row r="53" spans="1:6">
      <c r="A53" s="49" t="s">
        <v>376</v>
      </c>
      <c r="B53" s="51" t="s">
        <v>377</v>
      </c>
      <c r="C53" s="65"/>
      <c r="D53" s="106">
        <f t="shared" ref="D53:F54" si="18">D54</f>
        <v>1586148</v>
      </c>
      <c r="E53" s="106">
        <f t="shared" si="18"/>
        <v>1327452.3</v>
      </c>
      <c r="F53" s="106">
        <f t="shared" si="18"/>
        <v>258695.69999999995</v>
      </c>
    </row>
    <row r="54" spans="1:6" ht="66">
      <c r="A54" s="157" t="s">
        <v>38</v>
      </c>
      <c r="B54" s="51" t="s">
        <v>377</v>
      </c>
      <c r="C54" s="65" t="s">
        <v>139</v>
      </c>
      <c r="D54" s="106">
        <f t="shared" si="18"/>
        <v>1586148</v>
      </c>
      <c r="E54" s="106">
        <f t="shared" si="18"/>
        <v>1327452.3</v>
      </c>
      <c r="F54" s="106">
        <f t="shared" si="18"/>
        <v>258695.69999999995</v>
      </c>
    </row>
    <row r="55" spans="1:6" ht="26.4">
      <c r="A55" s="157" t="s">
        <v>140</v>
      </c>
      <c r="B55" s="51" t="s">
        <v>377</v>
      </c>
      <c r="C55" s="65" t="s">
        <v>141</v>
      </c>
      <c r="D55" s="107">
        <f>'Расходы_ведомств структура'!F104</f>
        <v>1586148</v>
      </c>
      <c r="E55" s="107">
        <f>'Расходы_ведомств структура'!G104</f>
        <v>1327452.3</v>
      </c>
      <c r="F55" s="106">
        <f t="shared" si="17"/>
        <v>258695.69999999995</v>
      </c>
    </row>
    <row r="56" spans="1:6" ht="26.4">
      <c r="A56" s="161" t="s">
        <v>214</v>
      </c>
      <c r="B56" s="98" t="s">
        <v>215</v>
      </c>
      <c r="C56" s="113"/>
      <c r="D56" s="100">
        <f>D57</f>
        <v>442000</v>
      </c>
      <c r="E56" s="100">
        <f t="shared" ref="E56:E57" si="19">E57</f>
        <v>0</v>
      </c>
      <c r="F56" s="106">
        <f t="shared" si="17"/>
        <v>442000</v>
      </c>
    </row>
    <row r="57" spans="1:6" ht="26.4">
      <c r="A57" s="162" t="s">
        <v>175</v>
      </c>
      <c r="B57" s="98" t="s">
        <v>215</v>
      </c>
      <c r="C57" s="113" t="s">
        <v>149</v>
      </c>
      <c r="D57" s="100">
        <f>D58</f>
        <v>442000</v>
      </c>
      <c r="E57" s="100">
        <f t="shared" si="19"/>
        <v>0</v>
      </c>
      <c r="F57" s="106">
        <f t="shared" si="17"/>
        <v>442000</v>
      </c>
    </row>
    <row r="58" spans="1:6" ht="26.4">
      <c r="A58" s="162" t="s">
        <v>150</v>
      </c>
      <c r="B58" s="98" t="s">
        <v>215</v>
      </c>
      <c r="C58" s="113" t="s">
        <v>151</v>
      </c>
      <c r="D58" s="101">
        <f>'Расходы_ведомств структура'!F107</f>
        <v>442000</v>
      </c>
      <c r="E58" s="101">
        <f>'Расходы_ведомств структура'!G107</f>
        <v>0</v>
      </c>
      <c r="F58" s="106">
        <f t="shared" si="17"/>
        <v>442000</v>
      </c>
    </row>
    <row r="59" spans="1:6">
      <c r="A59" s="161" t="s">
        <v>216</v>
      </c>
      <c r="B59" s="105" t="s">
        <v>217</v>
      </c>
      <c r="C59" s="115"/>
      <c r="D59" s="106">
        <f>D60+D62</f>
        <v>1308154</v>
      </c>
      <c r="E59" s="106">
        <f>E60+E62</f>
        <v>935364.69</v>
      </c>
      <c r="F59" s="106">
        <f t="shared" si="17"/>
        <v>372789.31000000006</v>
      </c>
    </row>
    <row r="60" spans="1:6" ht="66">
      <c r="A60" s="162" t="s">
        <v>38</v>
      </c>
      <c r="B60" s="105" t="s">
        <v>217</v>
      </c>
      <c r="C60" s="115" t="s">
        <v>139</v>
      </c>
      <c r="D60" s="106">
        <f>D61</f>
        <v>1298154</v>
      </c>
      <c r="E60" s="106">
        <f t="shared" ref="E60" si="20">E61</f>
        <v>935364.69</v>
      </c>
      <c r="F60" s="106">
        <f t="shared" si="17"/>
        <v>362789.31000000006</v>
      </c>
    </row>
    <row r="61" spans="1:6" ht="26.4">
      <c r="A61" s="162" t="s">
        <v>140</v>
      </c>
      <c r="B61" s="105" t="s">
        <v>217</v>
      </c>
      <c r="C61" s="115" t="s">
        <v>141</v>
      </c>
      <c r="D61" s="107">
        <f>'Расходы_ведомств структура'!F110</f>
        <v>1298154</v>
      </c>
      <c r="E61" s="107">
        <f>'Расходы_ведомств структура'!G110</f>
        <v>935364.69</v>
      </c>
      <c r="F61" s="106">
        <f t="shared" si="17"/>
        <v>362789.31000000006</v>
      </c>
    </row>
    <row r="62" spans="1:6" ht="26.4">
      <c r="A62" s="162" t="s">
        <v>175</v>
      </c>
      <c r="B62" s="105" t="s">
        <v>217</v>
      </c>
      <c r="C62" s="113" t="s">
        <v>149</v>
      </c>
      <c r="D62" s="106">
        <f t="shared" ref="D62:E62" si="21">D63</f>
        <v>10000</v>
      </c>
      <c r="E62" s="106">
        <f t="shared" si="21"/>
        <v>0</v>
      </c>
      <c r="F62" s="106">
        <f t="shared" si="17"/>
        <v>10000</v>
      </c>
    </row>
    <row r="63" spans="1:6" ht="26.4">
      <c r="A63" s="162" t="s">
        <v>150</v>
      </c>
      <c r="B63" s="105" t="s">
        <v>217</v>
      </c>
      <c r="C63" s="113" t="s">
        <v>151</v>
      </c>
      <c r="D63" s="107">
        <f>'Расходы_ведомств структура'!F112</f>
        <v>10000</v>
      </c>
      <c r="E63" s="107">
        <f>'Расходы_ведомств структура'!G112</f>
        <v>0</v>
      </c>
      <c r="F63" s="106">
        <f t="shared" si="17"/>
        <v>10000</v>
      </c>
    </row>
    <row r="64" spans="1:6">
      <c r="A64" s="161" t="s">
        <v>218</v>
      </c>
      <c r="B64" s="98" t="s">
        <v>219</v>
      </c>
      <c r="C64" s="113"/>
      <c r="D64" s="100">
        <f>D65+D67</f>
        <v>191900</v>
      </c>
      <c r="E64" s="100">
        <f t="shared" ref="E64" si="22">E65+E67</f>
        <v>131670</v>
      </c>
      <c r="F64" s="106">
        <f t="shared" si="17"/>
        <v>60230</v>
      </c>
    </row>
    <row r="65" spans="1:6" ht="66">
      <c r="A65" s="162" t="s">
        <v>38</v>
      </c>
      <c r="B65" s="105" t="s">
        <v>219</v>
      </c>
      <c r="C65" s="115" t="s">
        <v>139</v>
      </c>
      <c r="D65" s="106">
        <f>D66</f>
        <v>172900</v>
      </c>
      <c r="E65" s="106">
        <f t="shared" ref="E65" si="23">E66</f>
        <v>120870</v>
      </c>
      <c r="F65" s="106">
        <f t="shared" si="17"/>
        <v>52030</v>
      </c>
    </row>
    <row r="66" spans="1:6" ht="26.4">
      <c r="A66" s="162" t="s">
        <v>140</v>
      </c>
      <c r="B66" s="105" t="s">
        <v>219</v>
      </c>
      <c r="C66" s="115" t="s">
        <v>274</v>
      </c>
      <c r="D66" s="107">
        <f>'Расходы_ведомств структура'!F115</f>
        <v>172900</v>
      </c>
      <c r="E66" s="107">
        <f>'Расходы_ведомств структура'!G115</f>
        <v>120870</v>
      </c>
      <c r="F66" s="106">
        <f t="shared" si="17"/>
        <v>52030</v>
      </c>
    </row>
    <row r="67" spans="1:6" ht="26.4">
      <c r="A67" s="162" t="s">
        <v>148</v>
      </c>
      <c r="B67" s="98" t="s">
        <v>219</v>
      </c>
      <c r="C67" s="113" t="s">
        <v>149</v>
      </c>
      <c r="D67" s="100">
        <f>D68</f>
        <v>19000</v>
      </c>
      <c r="E67" s="100">
        <f t="shared" ref="E67" si="24">E68</f>
        <v>10800</v>
      </c>
      <c r="F67" s="106">
        <f t="shared" si="17"/>
        <v>8200</v>
      </c>
    </row>
    <row r="68" spans="1:6" ht="26.4">
      <c r="A68" s="162" t="s">
        <v>150</v>
      </c>
      <c r="B68" s="98" t="s">
        <v>219</v>
      </c>
      <c r="C68" s="113" t="s">
        <v>151</v>
      </c>
      <c r="D68" s="101">
        <f>'Расходы_ведомств структура'!F117</f>
        <v>19000</v>
      </c>
      <c r="E68" s="101">
        <f>'Расходы_ведомств структура'!G117</f>
        <v>10800</v>
      </c>
      <c r="F68" s="106">
        <f t="shared" si="17"/>
        <v>8200</v>
      </c>
    </row>
    <row r="69" spans="1:6" ht="26.4">
      <c r="A69" s="49" t="s">
        <v>348</v>
      </c>
      <c r="B69" s="55" t="s">
        <v>349</v>
      </c>
      <c r="C69" s="142"/>
      <c r="D69" s="100">
        <f>D70+D72</f>
        <v>130000</v>
      </c>
      <c r="E69" s="100">
        <f>E70+E72</f>
        <v>56000</v>
      </c>
      <c r="F69" s="106">
        <f t="shared" si="17"/>
        <v>74000</v>
      </c>
    </row>
    <row r="70" spans="1:6" ht="66">
      <c r="A70" s="157" t="s">
        <v>350</v>
      </c>
      <c r="B70" s="55" t="s">
        <v>349</v>
      </c>
      <c r="C70" s="55">
        <v>100</v>
      </c>
      <c r="D70" s="100">
        <f t="shared" ref="D70:E70" si="25">D71</f>
        <v>100000</v>
      </c>
      <c r="E70" s="100">
        <f t="shared" si="25"/>
        <v>56000</v>
      </c>
      <c r="F70" s="106">
        <f t="shared" si="17"/>
        <v>44000</v>
      </c>
    </row>
    <row r="71" spans="1:6" ht="26.4">
      <c r="A71" s="157" t="s">
        <v>351</v>
      </c>
      <c r="B71" s="55" t="s">
        <v>349</v>
      </c>
      <c r="C71" s="55" t="s">
        <v>274</v>
      </c>
      <c r="D71" s="101">
        <f>'Расходы_ведомств структура'!F123</f>
        <v>100000</v>
      </c>
      <c r="E71" s="101">
        <f>'Расходы_ведомств структура'!G123</f>
        <v>56000</v>
      </c>
      <c r="F71" s="106">
        <f t="shared" si="17"/>
        <v>44000</v>
      </c>
    </row>
    <row r="72" spans="1:6" ht="26.4">
      <c r="A72" s="157" t="s">
        <v>175</v>
      </c>
      <c r="B72" s="55" t="s">
        <v>349</v>
      </c>
      <c r="C72" s="55" t="s">
        <v>149</v>
      </c>
      <c r="D72" s="100">
        <f t="shared" ref="D72:E72" si="26">D73</f>
        <v>30000</v>
      </c>
      <c r="E72" s="100">
        <f t="shared" si="26"/>
        <v>0</v>
      </c>
      <c r="F72" s="106">
        <f t="shared" si="17"/>
        <v>30000</v>
      </c>
    </row>
    <row r="73" spans="1:6" ht="26.4">
      <c r="A73" s="157" t="s">
        <v>150</v>
      </c>
      <c r="B73" s="55" t="s">
        <v>349</v>
      </c>
      <c r="C73" s="55" t="s">
        <v>151</v>
      </c>
      <c r="D73" s="101">
        <f>'Расходы_ведомств структура'!F125</f>
        <v>30000</v>
      </c>
      <c r="E73" s="101">
        <f>'Расходы_ведомств структура'!G125</f>
        <v>0</v>
      </c>
      <c r="F73" s="106">
        <f t="shared" si="17"/>
        <v>30000</v>
      </c>
    </row>
    <row r="74" spans="1:6" ht="27.6">
      <c r="A74" s="159" t="s">
        <v>60</v>
      </c>
      <c r="B74" s="105" t="s">
        <v>268</v>
      </c>
      <c r="C74" s="115"/>
      <c r="D74" s="108">
        <f>D75+D90</f>
        <v>14204447</v>
      </c>
      <c r="E74" s="108">
        <f t="shared" ref="E74:F74" si="27">E75+E90</f>
        <v>8036110.3199999994</v>
      </c>
      <c r="F74" s="108">
        <f t="shared" si="27"/>
        <v>6168336.6800000006</v>
      </c>
    </row>
    <row r="75" spans="1:6" ht="41.4">
      <c r="A75" s="159" t="s">
        <v>61</v>
      </c>
      <c r="B75" s="110" t="s">
        <v>269</v>
      </c>
      <c r="C75" s="116"/>
      <c r="D75" s="108">
        <f>D76</f>
        <v>12758914</v>
      </c>
      <c r="E75" s="108">
        <f t="shared" ref="E75:F75" si="28">E76</f>
        <v>7327899.1199999992</v>
      </c>
      <c r="F75" s="108">
        <f t="shared" si="28"/>
        <v>5431014.8800000008</v>
      </c>
    </row>
    <row r="76" spans="1:6" ht="26.4">
      <c r="A76" s="160" t="s">
        <v>62</v>
      </c>
      <c r="B76" s="105" t="s">
        <v>270</v>
      </c>
      <c r="C76" s="115"/>
      <c r="D76" s="106">
        <f>D77+D84+D87</f>
        <v>12758914</v>
      </c>
      <c r="E76" s="106">
        <f t="shared" ref="E76:F76" si="29">E77+E84+E87</f>
        <v>7327899.1199999992</v>
      </c>
      <c r="F76" s="106">
        <f t="shared" si="29"/>
        <v>5431014.8800000008</v>
      </c>
    </row>
    <row r="77" spans="1:6" ht="26.4">
      <c r="A77" s="161" t="s">
        <v>271</v>
      </c>
      <c r="B77" s="105" t="s">
        <v>272</v>
      </c>
      <c r="C77" s="115"/>
      <c r="D77" s="106">
        <f>D78+D80+D82</f>
        <v>9454020</v>
      </c>
      <c r="E77" s="106">
        <f t="shared" ref="E77:F77" si="30">E78+E80+E82</f>
        <v>6130580.3899999997</v>
      </c>
      <c r="F77" s="106">
        <f t="shared" si="30"/>
        <v>3323439.6100000003</v>
      </c>
    </row>
    <row r="78" spans="1:6" ht="66">
      <c r="A78" s="162" t="s">
        <v>38</v>
      </c>
      <c r="B78" s="105" t="s">
        <v>272</v>
      </c>
      <c r="C78" s="115" t="s">
        <v>139</v>
      </c>
      <c r="D78" s="106">
        <f>D79</f>
        <v>7638261</v>
      </c>
      <c r="E78" s="106">
        <f t="shared" ref="E78:F78" si="31">E79</f>
        <v>5335425.0199999996</v>
      </c>
      <c r="F78" s="106">
        <f t="shared" si="31"/>
        <v>2302835.9800000004</v>
      </c>
    </row>
    <row r="79" spans="1:6">
      <c r="A79" s="162" t="s">
        <v>273</v>
      </c>
      <c r="B79" s="105" t="s">
        <v>272</v>
      </c>
      <c r="C79" s="115" t="s">
        <v>274</v>
      </c>
      <c r="D79" s="107">
        <f>'Расходы_ведомств структура'!F246</f>
        <v>7638261</v>
      </c>
      <c r="E79" s="107">
        <f>'Расходы_ведомств структура'!G246</f>
        <v>5335425.0199999996</v>
      </c>
      <c r="F79" s="100">
        <f>D79-E79</f>
        <v>2302835.9800000004</v>
      </c>
    </row>
    <row r="80" spans="1:6" ht="26.4">
      <c r="A80" s="162" t="s">
        <v>175</v>
      </c>
      <c r="B80" s="105" t="s">
        <v>272</v>
      </c>
      <c r="C80" s="115" t="s">
        <v>149</v>
      </c>
      <c r="D80" s="106">
        <f>D81</f>
        <v>1800759</v>
      </c>
      <c r="E80" s="106">
        <f t="shared" ref="E80:F80" si="32">E81</f>
        <v>785207.2</v>
      </c>
      <c r="F80" s="106">
        <f t="shared" si="32"/>
        <v>1015551.8</v>
      </c>
    </row>
    <row r="81" spans="1:6" ht="26.4">
      <c r="A81" s="162" t="s">
        <v>150</v>
      </c>
      <c r="B81" s="105" t="s">
        <v>272</v>
      </c>
      <c r="C81" s="115" t="s">
        <v>151</v>
      </c>
      <c r="D81" s="107">
        <f>'Расходы_ведомств структура'!F248</f>
        <v>1800759</v>
      </c>
      <c r="E81" s="107">
        <f>'Расходы_ведомств структура'!G248</f>
        <v>785207.2</v>
      </c>
      <c r="F81" s="100">
        <f>D81-E81</f>
        <v>1015551.8</v>
      </c>
    </row>
    <row r="82" spans="1:6">
      <c r="A82" s="162" t="s">
        <v>152</v>
      </c>
      <c r="B82" s="105" t="s">
        <v>272</v>
      </c>
      <c r="C82" s="115" t="s">
        <v>153</v>
      </c>
      <c r="D82" s="106">
        <f>D83</f>
        <v>15000</v>
      </c>
      <c r="E82" s="106">
        <f t="shared" ref="E82:F82" si="33">E83</f>
        <v>9948.17</v>
      </c>
      <c r="F82" s="106">
        <f t="shared" si="33"/>
        <v>5051.83</v>
      </c>
    </row>
    <row r="83" spans="1:6">
      <c r="A83" s="162" t="s">
        <v>154</v>
      </c>
      <c r="B83" s="105" t="s">
        <v>272</v>
      </c>
      <c r="C83" s="115" t="s">
        <v>155</v>
      </c>
      <c r="D83" s="107">
        <f>'Расходы_ведомств структура'!F250</f>
        <v>15000</v>
      </c>
      <c r="E83" s="107">
        <f>'Расходы_ведомств структура'!G250</f>
        <v>9948.17</v>
      </c>
      <c r="F83" s="100">
        <f>D83-E83</f>
        <v>5051.83</v>
      </c>
    </row>
    <row r="84" spans="1:6" ht="26.4">
      <c r="A84" s="161" t="s">
        <v>275</v>
      </c>
      <c r="B84" s="105" t="s">
        <v>276</v>
      </c>
      <c r="C84" s="119"/>
      <c r="D84" s="106">
        <f>D85</f>
        <v>3249014</v>
      </c>
      <c r="E84" s="106">
        <f t="shared" ref="E84:F85" si="34">E85</f>
        <v>1174418.73</v>
      </c>
      <c r="F84" s="106">
        <f t="shared" si="34"/>
        <v>2074595.27</v>
      </c>
    </row>
    <row r="85" spans="1:6" ht="26.4">
      <c r="A85" s="162" t="s">
        <v>175</v>
      </c>
      <c r="B85" s="105" t="s">
        <v>276</v>
      </c>
      <c r="C85" s="115" t="s">
        <v>149</v>
      </c>
      <c r="D85" s="106">
        <f>D86</f>
        <v>3249014</v>
      </c>
      <c r="E85" s="106">
        <f t="shared" si="34"/>
        <v>1174418.73</v>
      </c>
      <c r="F85" s="106">
        <f t="shared" si="34"/>
        <v>2074595.27</v>
      </c>
    </row>
    <row r="86" spans="1:6" ht="26.4">
      <c r="A86" s="162" t="s">
        <v>150</v>
      </c>
      <c r="B86" s="105" t="s">
        <v>276</v>
      </c>
      <c r="C86" s="115" t="s">
        <v>151</v>
      </c>
      <c r="D86" s="107">
        <f>'Расходы_ведомств структура'!F253</f>
        <v>3249014</v>
      </c>
      <c r="E86" s="107">
        <f>'Расходы_ведомств структура'!G253</f>
        <v>1174418.73</v>
      </c>
      <c r="F86" s="100">
        <f>D86-E86</f>
        <v>2074595.27</v>
      </c>
    </row>
    <row r="87" spans="1:6" ht="26.4">
      <c r="A87" s="161" t="s">
        <v>277</v>
      </c>
      <c r="B87" s="105" t="s">
        <v>278</v>
      </c>
      <c r="C87" s="115"/>
      <c r="D87" s="106">
        <f>D88</f>
        <v>55880</v>
      </c>
      <c r="E87" s="106">
        <f t="shared" ref="E87:F87" si="35">E88</f>
        <v>22900</v>
      </c>
      <c r="F87" s="106">
        <f t="shared" si="35"/>
        <v>32980</v>
      </c>
    </row>
    <row r="88" spans="1:6" ht="26.4">
      <c r="A88" s="162" t="s">
        <v>175</v>
      </c>
      <c r="B88" s="105" t="s">
        <v>278</v>
      </c>
      <c r="C88" s="115" t="s">
        <v>149</v>
      </c>
      <c r="D88" s="106">
        <f>D89</f>
        <v>55880</v>
      </c>
      <c r="E88" s="106">
        <f t="shared" ref="E88:F88" si="36">E89</f>
        <v>22900</v>
      </c>
      <c r="F88" s="106">
        <f t="shared" si="36"/>
        <v>32980</v>
      </c>
    </row>
    <row r="89" spans="1:6" ht="26.4">
      <c r="A89" s="162" t="s">
        <v>150</v>
      </c>
      <c r="B89" s="105" t="s">
        <v>278</v>
      </c>
      <c r="C89" s="115" t="s">
        <v>151</v>
      </c>
      <c r="D89" s="107">
        <f>'Расходы_ведомств структура'!F256</f>
        <v>55880</v>
      </c>
      <c r="E89" s="107">
        <f>'Расходы_ведомств структура'!G256</f>
        <v>22900</v>
      </c>
      <c r="F89" s="100">
        <f>D89-E89</f>
        <v>32980</v>
      </c>
    </row>
    <row r="90" spans="1:6" ht="41.4">
      <c r="A90" s="159" t="s">
        <v>63</v>
      </c>
      <c r="B90" s="110" t="s">
        <v>279</v>
      </c>
      <c r="C90" s="115"/>
      <c r="D90" s="108">
        <f>D91</f>
        <v>1445533</v>
      </c>
      <c r="E90" s="108">
        <f t="shared" ref="E90:F90" si="37">E91</f>
        <v>708211.19999999995</v>
      </c>
      <c r="F90" s="108">
        <f t="shared" si="37"/>
        <v>737321.8</v>
      </c>
    </row>
    <row r="91" spans="1:6" ht="26.4">
      <c r="A91" s="160" t="s">
        <v>64</v>
      </c>
      <c r="B91" s="105" t="s">
        <v>280</v>
      </c>
      <c r="C91" s="115"/>
      <c r="D91" s="106">
        <f>D92+D95</f>
        <v>1445533</v>
      </c>
      <c r="E91" s="106">
        <f t="shared" ref="E91:F91" si="38">E92+E95</f>
        <v>708211.19999999995</v>
      </c>
      <c r="F91" s="106">
        <f t="shared" si="38"/>
        <v>737321.8</v>
      </c>
    </row>
    <row r="92" spans="1:6" ht="26.4">
      <c r="A92" s="161" t="s">
        <v>271</v>
      </c>
      <c r="B92" s="105" t="s">
        <v>281</v>
      </c>
      <c r="C92" s="115"/>
      <c r="D92" s="106">
        <f>D93</f>
        <v>1295489</v>
      </c>
      <c r="E92" s="106">
        <f t="shared" ref="E92:F93" si="39">E93</f>
        <v>632763.38</v>
      </c>
      <c r="F92" s="106">
        <f t="shared" si="39"/>
        <v>662725.62</v>
      </c>
    </row>
    <row r="93" spans="1:6" ht="66">
      <c r="A93" s="162" t="s">
        <v>38</v>
      </c>
      <c r="B93" s="105" t="s">
        <v>281</v>
      </c>
      <c r="C93" s="114" t="s">
        <v>139</v>
      </c>
      <c r="D93" s="104">
        <f>D94</f>
        <v>1295489</v>
      </c>
      <c r="E93" s="104">
        <f t="shared" si="39"/>
        <v>632763.38</v>
      </c>
      <c r="F93" s="104">
        <f t="shared" si="39"/>
        <v>662725.62</v>
      </c>
    </row>
    <row r="94" spans="1:6">
      <c r="A94" s="162" t="s">
        <v>273</v>
      </c>
      <c r="B94" s="105" t="s">
        <v>281</v>
      </c>
      <c r="C94" s="115" t="s">
        <v>274</v>
      </c>
      <c r="D94" s="107">
        <f>'Расходы_ведомств структура'!F261</f>
        <v>1295489</v>
      </c>
      <c r="E94" s="107">
        <f>'Расходы_ведомств структура'!G261</f>
        <v>632763.38</v>
      </c>
      <c r="F94" s="100">
        <f>D94-E94</f>
        <v>662725.62</v>
      </c>
    </row>
    <row r="95" spans="1:6" ht="26.4">
      <c r="A95" s="161" t="s">
        <v>275</v>
      </c>
      <c r="B95" s="105" t="s">
        <v>282</v>
      </c>
      <c r="C95" s="115"/>
      <c r="D95" s="104">
        <f>D96</f>
        <v>150044</v>
      </c>
      <c r="E95" s="104">
        <f t="shared" ref="E95:F96" si="40">E96</f>
        <v>75447.820000000007</v>
      </c>
      <c r="F95" s="104">
        <f t="shared" si="40"/>
        <v>74596.179999999993</v>
      </c>
    </row>
    <row r="96" spans="1:6" ht="26.4">
      <c r="A96" s="162" t="s">
        <v>175</v>
      </c>
      <c r="B96" s="105" t="s">
        <v>282</v>
      </c>
      <c r="C96" s="115" t="s">
        <v>149</v>
      </c>
      <c r="D96" s="104">
        <f>D97</f>
        <v>150044</v>
      </c>
      <c r="E96" s="104">
        <f t="shared" si="40"/>
        <v>75447.820000000007</v>
      </c>
      <c r="F96" s="104">
        <f t="shared" si="40"/>
        <v>74596.179999999993</v>
      </c>
    </row>
    <row r="97" spans="1:6" ht="26.4">
      <c r="A97" s="162" t="s">
        <v>150</v>
      </c>
      <c r="B97" s="105" t="s">
        <v>282</v>
      </c>
      <c r="C97" s="115" t="s">
        <v>151</v>
      </c>
      <c r="D97" s="107">
        <f>'Расходы_ведомств структура'!F264</f>
        <v>150044</v>
      </c>
      <c r="E97" s="107">
        <f>'Расходы_ведомств структура'!G264</f>
        <v>75447.820000000007</v>
      </c>
      <c r="F97" s="100">
        <f>D97-E97</f>
        <v>74596.179999999993</v>
      </c>
    </row>
    <row r="98" spans="1:6" ht="41.4">
      <c r="A98" s="159" t="s">
        <v>308</v>
      </c>
      <c r="B98" s="110" t="s">
        <v>309</v>
      </c>
      <c r="C98" s="115"/>
      <c r="D98" s="108">
        <f>D99</f>
        <v>15302976.199999999</v>
      </c>
      <c r="E98" s="108">
        <f t="shared" ref="E98:F98" si="41">E99</f>
        <v>7895316.1100000003</v>
      </c>
      <c r="F98" s="108">
        <f t="shared" si="41"/>
        <v>7407660.0899999999</v>
      </c>
    </row>
    <row r="99" spans="1:6" ht="39.6">
      <c r="A99" s="160" t="s">
        <v>310</v>
      </c>
      <c r="B99" s="105" t="s">
        <v>311</v>
      </c>
      <c r="C99" s="115"/>
      <c r="D99" s="106">
        <f>D100+D107+D112</f>
        <v>15302976.199999999</v>
      </c>
      <c r="E99" s="106">
        <f t="shared" ref="E99:F99" si="42">E100+E107+E112</f>
        <v>7895316.1100000003</v>
      </c>
      <c r="F99" s="106">
        <f t="shared" si="42"/>
        <v>7407660.0899999999</v>
      </c>
    </row>
    <row r="100" spans="1:6" ht="26.4">
      <c r="A100" s="161" t="s">
        <v>271</v>
      </c>
      <c r="B100" s="105" t="s">
        <v>312</v>
      </c>
      <c r="C100" s="115"/>
      <c r="D100" s="106">
        <f>D101+D103+D105</f>
        <v>8408226.1999999993</v>
      </c>
      <c r="E100" s="106">
        <f t="shared" ref="E100:F100" si="43">E101+E103+E105</f>
        <v>6320491.7800000003</v>
      </c>
      <c r="F100" s="106">
        <f t="shared" si="43"/>
        <v>2087734.4199999997</v>
      </c>
    </row>
    <row r="101" spans="1:6" ht="66">
      <c r="A101" s="162" t="s">
        <v>38</v>
      </c>
      <c r="B101" s="105" t="s">
        <v>312</v>
      </c>
      <c r="C101" s="114" t="s">
        <v>139</v>
      </c>
      <c r="D101" s="104">
        <f>D102</f>
        <v>7496610</v>
      </c>
      <c r="E101" s="104">
        <f t="shared" ref="E101:F101" si="44">E102</f>
        <v>5715718.1600000001</v>
      </c>
      <c r="F101" s="104">
        <f t="shared" si="44"/>
        <v>1780891.8399999999</v>
      </c>
    </row>
    <row r="102" spans="1:6">
      <c r="A102" s="162" t="s">
        <v>273</v>
      </c>
      <c r="B102" s="105" t="s">
        <v>312</v>
      </c>
      <c r="C102" s="115" t="s">
        <v>274</v>
      </c>
      <c r="D102" s="107">
        <f>'Расходы_ведомств структура'!F297</f>
        <v>7496610</v>
      </c>
      <c r="E102" s="107">
        <f>'Расходы_ведомств структура'!G297</f>
        <v>5715718.1600000001</v>
      </c>
      <c r="F102" s="100">
        <f>D102-E102</f>
        <v>1780891.8399999999</v>
      </c>
    </row>
    <row r="103" spans="1:6" ht="26.4">
      <c r="A103" s="162" t="s">
        <v>175</v>
      </c>
      <c r="B103" s="105" t="s">
        <v>312</v>
      </c>
      <c r="C103" s="114" t="s">
        <v>149</v>
      </c>
      <c r="D103" s="104">
        <f>D104</f>
        <v>906616.2</v>
      </c>
      <c r="E103" s="104">
        <f t="shared" ref="E103:F103" si="45">E104</f>
        <v>602270.04</v>
      </c>
      <c r="F103" s="104">
        <f t="shared" si="45"/>
        <v>304346.15999999992</v>
      </c>
    </row>
    <row r="104" spans="1:6" ht="26.4">
      <c r="A104" s="162" t="s">
        <v>150</v>
      </c>
      <c r="B104" s="105" t="s">
        <v>312</v>
      </c>
      <c r="C104" s="115" t="s">
        <v>151</v>
      </c>
      <c r="D104" s="107">
        <f>'Расходы_ведомств структура'!F299</f>
        <v>906616.2</v>
      </c>
      <c r="E104" s="107">
        <f>'Расходы_ведомств структура'!G299</f>
        <v>602270.04</v>
      </c>
      <c r="F104" s="100">
        <f>D104-E104</f>
        <v>304346.15999999992</v>
      </c>
    </row>
    <row r="105" spans="1:6">
      <c r="A105" s="162" t="s">
        <v>152</v>
      </c>
      <c r="B105" s="105" t="s">
        <v>312</v>
      </c>
      <c r="C105" s="114" t="s">
        <v>153</v>
      </c>
      <c r="D105" s="104">
        <f>D106</f>
        <v>5000</v>
      </c>
      <c r="E105" s="104">
        <f t="shared" ref="E105:F105" si="46">E106</f>
        <v>2503.58</v>
      </c>
      <c r="F105" s="104">
        <f t="shared" si="46"/>
        <v>2496.42</v>
      </c>
    </row>
    <row r="106" spans="1:6">
      <c r="A106" s="162" t="s">
        <v>154</v>
      </c>
      <c r="B106" s="105" t="s">
        <v>312</v>
      </c>
      <c r="C106" s="115" t="s">
        <v>155</v>
      </c>
      <c r="D106" s="107">
        <f>'Расходы_ведомств структура'!F301</f>
        <v>5000</v>
      </c>
      <c r="E106" s="107">
        <f>'Расходы_ведомств структура'!G301</f>
        <v>2503.58</v>
      </c>
      <c r="F106" s="100">
        <f>D106-E106</f>
        <v>2496.42</v>
      </c>
    </row>
    <row r="107" spans="1:6" ht="26.4">
      <c r="A107" s="161" t="s">
        <v>313</v>
      </c>
      <c r="B107" s="105" t="s">
        <v>314</v>
      </c>
      <c r="C107" s="115"/>
      <c r="D107" s="106">
        <f>D108+D110</f>
        <v>1205950</v>
      </c>
      <c r="E107" s="106">
        <f t="shared" ref="E107:F107" si="47">E108+E110</f>
        <v>497227.5</v>
      </c>
      <c r="F107" s="106">
        <f t="shared" si="47"/>
        <v>708722.5</v>
      </c>
    </row>
    <row r="108" spans="1:6" ht="66">
      <c r="A108" s="162" t="s">
        <v>38</v>
      </c>
      <c r="B108" s="105" t="s">
        <v>314</v>
      </c>
      <c r="C108" s="115" t="s">
        <v>139</v>
      </c>
      <c r="D108" s="106">
        <f>D109</f>
        <v>201450</v>
      </c>
      <c r="E108" s="106">
        <f t="shared" ref="E108:F108" si="48">E109</f>
        <v>52600</v>
      </c>
      <c r="F108" s="106">
        <f t="shared" si="48"/>
        <v>148850</v>
      </c>
    </row>
    <row r="109" spans="1:6">
      <c r="A109" s="162" t="s">
        <v>273</v>
      </c>
      <c r="B109" s="105" t="s">
        <v>314</v>
      </c>
      <c r="C109" s="115" t="s">
        <v>274</v>
      </c>
      <c r="D109" s="107">
        <f>'Расходы_ведомств структура'!F304</f>
        <v>201450</v>
      </c>
      <c r="E109" s="107">
        <f>'Расходы_ведомств структура'!G304</f>
        <v>52600</v>
      </c>
      <c r="F109" s="100">
        <f>D109-E109</f>
        <v>148850</v>
      </c>
    </row>
    <row r="110" spans="1:6" ht="26.4">
      <c r="A110" s="162" t="s">
        <v>175</v>
      </c>
      <c r="B110" s="105" t="s">
        <v>314</v>
      </c>
      <c r="C110" s="115" t="s">
        <v>149</v>
      </c>
      <c r="D110" s="106">
        <f>D111</f>
        <v>1004500</v>
      </c>
      <c r="E110" s="106">
        <f t="shared" ref="E110:F110" si="49">E111</f>
        <v>444627.5</v>
      </c>
      <c r="F110" s="106">
        <f t="shared" si="49"/>
        <v>559872.5</v>
      </c>
    </row>
    <row r="111" spans="1:6" ht="26.4">
      <c r="A111" s="162" t="s">
        <v>150</v>
      </c>
      <c r="B111" s="105" t="s">
        <v>314</v>
      </c>
      <c r="C111" s="115" t="s">
        <v>151</v>
      </c>
      <c r="D111" s="107">
        <f>'Расходы_ведомств структура'!F306</f>
        <v>1004500</v>
      </c>
      <c r="E111" s="107">
        <f>'Расходы_ведомств структура'!G306</f>
        <v>444627.5</v>
      </c>
      <c r="F111" s="100">
        <f>D111-E111</f>
        <v>559872.5</v>
      </c>
    </row>
    <row r="112" spans="1:6" ht="39.6">
      <c r="A112" s="161" t="s">
        <v>315</v>
      </c>
      <c r="B112" s="105" t="s">
        <v>316</v>
      </c>
      <c r="C112" s="115"/>
      <c r="D112" s="106">
        <f>D113</f>
        <v>5688800</v>
      </c>
      <c r="E112" s="106">
        <f t="shared" ref="E112:F113" si="50">E113</f>
        <v>1077596.83</v>
      </c>
      <c r="F112" s="106">
        <f t="shared" si="50"/>
        <v>4611203.17</v>
      </c>
    </row>
    <row r="113" spans="1:6" ht="26.4">
      <c r="A113" s="162" t="s">
        <v>175</v>
      </c>
      <c r="B113" s="105" t="s">
        <v>316</v>
      </c>
      <c r="C113" s="115" t="s">
        <v>149</v>
      </c>
      <c r="D113" s="106">
        <f>D114</f>
        <v>5688800</v>
      </c>
      <c r="E113" s="106">
        <f t="shared" si="50"/>
        <v>1077596.83</v>
      </c>
      <c r="F113" s="106">
        <f t="shared" si="50"/>
        <v>4611203.17</v>
      </c>
    </row>
    <row r="114" spans="1:6" ht="26.4">
      <c r="A114" s="162" t="s">
        <v>150</v>
      </c>
      <c r="B114" s="105" t="s">
        <v>316</v>
      </c>
      <c r="C114" s="115" t="s">
        <v>151</v>
      </c>
      <c r="D114" s="107">
        <f>'Расходы_ведомств структура'!F309</f>
        <v>5688800</v>
      </c>
      <c r="E114" s="107">
        <f>'Расходы_ведомств структура'!G309</f>
        <v>1077596.83</v>
      </c>
      <c r="F114" s="100">
        <f t="shared" ref="F114:F119" si="51">D114-E114</f>
        <v>4611203.17</v>
      </c>
    </row>
    <row r="115" spans="1:6" ht="41.4">
      <c r="A115" s="159" t="s">
        <v>247</v>
      </c>
      <c r="B115" s="112" t="s">
        <v>248</v>
      </c>
      <c r="C115" s="114"/>
      <c r="D115" s="103">
        <f>D116</f>
        <v>24328692.709999997</v>
      </c>
      <c r="E115" s="103">
        <f t="shared" ref="E115" si="52">E116</f>
        <v>9316227.9499999993</v>
      </c>
      <c r="F115" s="103">
        <f t="shared" si="51"/>
        <v>15012464.759999998</v>
      </c>
    </row>
    <row r="116" spans="1:6" ht="26.4">
      <c r="A116" s="160" t="s">
        <v>58</v>
      </c>
      <c r="B116" s="102" t="s">
        <v>249</v>
      </c>
      <c r="C116" s="114"/>
      <c r="D116" s="104">
        <f>D117+D120+D125+D128+D131+D134</f>
        <v>24328692.709999997</v>
      </c>
      <c r="E116" s="104">
        <f t="shared" ref="E116" si="53">E117+E120+E125+E128+E131+E134</f>
        <v>9316227.9499999993</v>
      </c>
      <c r="F116" s="100">
        <f t="shared" si="51"/>
        <v>15012464.759999998</v>
      </c>
    </row>
    <row r="117" spans="1:6" ht="39.6">
      <c r="A117" s="49" t="s">
        <v>356</v>
      </c>
      <c r="B117" s="63" t="s">
        <v>355</v>
      </c>
      <c r="C117" s="61"/>
      <c r="D117" s="104">
        <f t="shared" ref="D117:D118" si="54">D118</f>
        <v>1000000</v>
      </c>
      <c r="E117" s="104">
        <f t="shared" ref="E117:E118" si="55">E118</f>
        <v>0</v>
      </c>
      <c r="F117" s="100">
        <f t="shared" si="51"/>
        <v>1000000</v>
      </c>
    </row>
    <row r="118" spans="1:6" ht="26.4">
      <c r="A118" s="157" t="s">
        <v>175</v>
      </c>
      <c r="B118" s="63" t="s">
        <v>355</v>
      </c>
      <c r="C118" s="61" t="s">
        <v>149</v>
      </c>
      <c r="D118" s="104">
        <f t="shared" si="54"/>
        <v>1000000</v>
      </c>
      <c r="E118" s="104">
        <f t="shared" si="55"/>
        <v>0</v>
      </c>
      <c r="F118" s="100">
        <f t="shared" si="51"/>
        <v>1000000</v>
      </c>
    </row>
    <row r="119" spans="1:6" ht="26.4">
      <c r="A119" s="157" t="s">
        <v>150</v>
      </c>
      <c r="B119" s="63" t="s">
        <v>355</v>
      </c>
      <c r="C119" s="61" t="s">
        <v>151</v>
      </c>
      <c r="D119" s="109">
        <f>'Расходы_ведомств структура'!F203</f>
        <v>1000000</v>
      </c>
      <c r="E119" s="109">
        <f>'Расходы_ведомств структура'!G203</f>
        <v>0</v>
      </c>
      <c r="F119" s="100">
        <f t="shared" si="51"/>
        <v>1000000</v>
      </c>
    </row>
    <row r="120" spans="1:6">
      <c r="A120" s="161" t="s">
        <v>250</v>
      </c>
      <c r="B120" s="102" t="s">
        <v>251</v>
      </c>
      <c r="C120" s="114"/>
      <c r="D120" s="104">
        <f>D121+D123</f>
        <v>3841295.76</v>
      </c>
      <c r="E120" s="104">
        <f t="shared" ref="E120:F120" si="56">E121+E123</f>
        <v>2259466.4900000002</v>
      </c>
      <c r="F120" s="104">
        <f t="shared" si="56"/>
        <v>1581829.2699999996</v>
      </c>
    </row>
    <row r="121" spans="1:6" ht="26.4">
      <c r="A121" s="162" t="s">
        <v>175</v>
      </c>
      <c r="B121" s="102" t="s">
        <v>251</v>
      </c>
      <c r="C121" s="114" t="s">
        <v>149</v>
      </c>
      <c r="D121" s="104">
        <f>D122</f>
        <v>3836295.76</v>
      </c>
      <c r="E121" s="104">
        <f t="shared" ref="E121:F121" si="57">E122</f>
        <v>2259466.4900000002</v>
      </c>
      <c r="F121" s="104">
        <f t="shared" si="57"/>
        <v>1576829.2699999996</v>
      </c>
    </row>
    <row r="122" spans="1:6" ht="26.4">
      <c r="A122" s="162" t="s">
        <v>150</v>
      </c>
      <c r="B122" s="102" t="s">
        <v>251</v>
      </c>
      <c r="C122" s="114" t="s">
        <v>151</v>
      </c>
      <c r="D122" s="109">
        <f>'Расходы_ведомств структура'!F206</f>
        <v>3836295.76</v>
      </c>
      <c r="E122" s="109">
        <f>'Расходы_ведомств структура'!G206</f>
        <v>2259466.4900000002</v>
      </c>
      <c r="F122" s="100">
        <f>D122-E122</f>
        <v>1576829.2699999996</v>
      </c>
    </row>
    <row r="123" spans="1:6">
      <c r="A123" s="162" t="s">
        <v>152</v>
      </c>
      <c r="B123" s="102" t="s">
        <v>251</v>
      </c>
      <c r="C123" s="114" t="s">
        <v>153</v>
      </c>
      <c r="D123" s="104">
        <f>D124</f>
        <v>5000</v>
      </c>
      <c r="E123" s="104">
        <f t="shared" ref="E123:F123" si="58">E124</f>
        <v>0</v>
      </c>
      <c r="F123" s="104">
        <f t="shared" si="58"/>
        <v>5000</v>
      </c>
    </row>
    <row r="124" spans="1:6">
      <c r="A124" s="162" t="s">
        <v>154</v>
      </c>
      <c r="B124" s="102" t="s">
        <v>251</v>
      </c>
      <c r="C124" s="114" t="s">
        <v>155</v>
      </c>
      <c r="D124" s="109">
        <f>'Расходы_ведомств структура'!F208</f>
        <v>5000</v>
      </c>
      <c r="E124" s="109">
        <f>'Расходы_ведомств структура'!G208</f>
        <v>0</v>
      </c>
      <c r="F124" s="100">
        <f>D124-E124</f>
        <v>5000</v>
      </c>
    </row>
    <row r="125" spans="1:6" ht="26.4">
      <c r="A125" s="161" t="s">
        <v>252</v>
      </c>
      <c r="B125" s="102" t="s">
        <v>253</v>
      </c>
      <c r="C125" s="114"/>
      <c r="D125" s="104">
        <f>D126</f>
        <v>441960.53</v>
      </c>
      <c r="E125" s="104">
        <f t="shared" ref="E125:F126" si="59">E126</f>
        <v>0</v>
      </c>
      <c r="F125" s="104">
        <f t="shared" si="59"/>
        <v>441960.53</v>
      </c>
    </row>
    <row r="126" spans="1:6" ht="26.4">
      <c r="A126" s="162" t="s">
        <v>175</v>
      </c>
      <c r="B126" s="102" t="s">
        <v>253</v>
      </c>
      <c r="C126" s="114" t="s">
        <v>149</v>
      </c>
      <c r="D126" s="104">
        <f>D127</f>
        <v>441960.53</v>
      </c>
      <c r="E126" s="104">
        <f t="shared" si="59"/>
        <v>0</v>
      </c>
      <c r="F126" s="104">
        <f t="shared" si="59"/>
        <v>441960.53</v>
      </c>
    </row>
    <row r="127" spans="1:6" ht="26.4">
      <c r="A127" s="162" t="s">
        <v>150</v>
      </c>
      <c r="B127" s="102" t="s">
        <v>253</v>
      </c>
      <c r="C127" s="114" t="s">
        <v>151</v>
      </c>
      <c r="D127" s="109">
        <f>'Расходы_ведомств структура'!F211</f>
        <v>441960.53</v>
      </c>
      <c r="E127" s="109">
        <f>'Расходы_ведомств структура'!G211</f>
        <v>0</v>
      </c>
      <c r="F127" s="100">
        <f>D127-E127</f>
        <v>441960.53</v>
      </c>
    </row>
    <row r="128" spans="1:6" ht="26.4">
      <c r="A128" s="161" t="s">
        <v>254</v>
      </c>
      <c r="B128" s="102" t="s">
        <v>255</v>
      </c>
      <c r="C128" s="114"/>
      <c r="D128" s="104">
        <f>D129</f>
        <v>758300</v>
      </c>
      <c r="E128" s="104">
        <f t="shared" ref="E128:F129" si="60">E129</f>
        <v>0</v>
      </c>
      <c r="F128" s="104">
        <f t="shared" si="60"/>
        <v>758300</v>
      </c>
    </row>
    <row r="129" spans="1:6" ht="26.4">
      <c r="A129" s="162" t="s">
        <v>175</v>
      </c>
      <c r="B129" s="102" t="s">
        <v>255</v>
      </c>
      <c r="C129" s="114" t="s">
        <v>149</v>
      </c>
      <c r="D129" s="104">
        <f>D130</f>
        <v>758300</v>
      </c>
      <c r="E129" s="104">
        <f t="shared" si="60"/>
        <v>0</v>
      </c>
      <c r="F129" s="104">
        <f t="shared" si="60"/>
        <v>758300</v>
      </c>
    </row>
    <row r="130" spans="1:6" ht="26.4">
      <c r="A130" s="162" t="s">
        <v>150</v>
      </c>
      <c r="B130" s="102" t="s">
        <v>255</v>
      </c>
      <c r="C130" s="114" t="s">
        <v>151</v>
      </c>
      <c r="D130" s="109">
        <f>'Расходы_ведомств структура'!F214</f>
        <v>758300</v>
      </c>
      <c r="E130" s="109">
        <f>'Расходы_ведомств структура'!G214</f>
        <v>0</v>
      </c>
      <c r="F130" s="100">
        <f>D130-E130</f>
        <v>758300</v>
      </c>
    </row>
    <row r="131" spans="1:6">
      <c r="A131" s="161" t="s">
        <v>256</v>
      </c>
      <c r="B131" s="102" t="s">
        <v>257</v>
      </c>
      <c r="C131" s="114"/>
      <c r="D131" s="104">
        <f>D132</f>
        <v>16155189.699999999</v>
      </c>
      <c r="E131" s="104">
        <f>E132</f>
        <v>7056761.46</v>
      </c>
      <c r="F131" s="104">
        <f>D131-E131</f>
        <v>9098428.2399999984</v>
      </c>
    </row>
    <row r="132" spans="1:6" ht="26.4">
      <c r="A132" s="162" t="s">
        <v>175</v>
      </c>
      <c r="B132" s="102" t="s">
        <v>257</v>
      </c>
      <c r="C132" s="114" t="s">
        <v>149</v>
      </c>
      <c r="D132" s="104">
        <f>D133</f>
        <v>16155189.699999999</v>
      </c>
      <c r="E132" s="104">
        <f t="shared" ref="E132" si="61">E133</f>
        <v>7056761.46</v>
      </c>
      <c r="F132" s="104">
        <f t="shared" ref="F132:F133" si="62">D132-E132</f>
        <v>9098428.2399999984</v>
      </c>
    </row>
    <row r="133" spans="1:6" ht="26.4">
      <c r="A133" s="162" t="s">
        <v>150</v>
      </c>
      <c r="B133" s="102" t="s">
        <v>257</v>
      </c>
      <c r="C133" s="114" t="s">
        <v>151</v>
      </c>
      <c r="D133" s="109">
        <f>'Расходы_ведомств структура'!F217</f>
        <v>16155189.699999999</v>
      </c>
      <c r="E133" s="109">
        <f>'Расходы_ведомств структура'!G217</f>
        <v>7056761.46</v>
      </c>
      <c r="F133" s="104">
        <f t="shared" si="62"/>
        <v>9098428.2399999984</v>
      </c>
    </row>
    <row r="134" spans="1:6" ht="39.6">
      <c r="A134" s="49" t="s">
        <v>391</v>
      </c>
      <c r="B134" s="63" t="s">
        <v>390</v>
      </c>
      <c r="C134" s="61"/>
      <c r="D134" s="104">
        <f>D135</f>
        <v>2131946.7200000002</v>
      </c>
      <c r="E134" s="104">
        <f t="shared" ref="E134:F135" si="63">E135</f>
        <v>0</v>
      </c>
      <c r="F134" s="104">
        <f t="shared" si="63"/>
        <v>2131946.7200000002</v>
      </c>
    </row>
    <row r="135" spans="1:6" ht="26.4">
      <c r="A135" s="157" t="s">
        <v>175</v>
      </c>
      <c r="B135" s="63" t="s">
        <v>390</v>
      </c>
      <c r="C135" s="61" t="s">
        <v>149</v>
      </c>
      <c r="D135" s="104">
        <f>D136</f>
        <v>2131946.7200000002</v>
      </c>
      <c r="E135" s="104">
        <f t="shared" si="63"/>
        <v>0</v>
      </c>
      <c r="F135" s="104">
        <f t="shared" si="63"/>
        <v>2131946.7200000002</v>
      </c>
    </row>
    <row r="136" spans="1:6" ht="26.4">
      <c r="A136" s="157" t="s">
        <v>150</v>
      </c>
      <c r="B136" s="63" t="s">
        <v>390</v>
      </c>
      <c r="C136" s="61" t="s">
        <v>151</v>
      </c>
      <c r="D136" s="109">
        <f>'Расходы_ведомств структура'!F220</f>
        <v>2131946.7200000002</v>
      </c>
      <c r="E136" s="109">
        <f>'Расходы_ведомств структура'!G220</f>
        <v>0</v>
      </c>
      <c r="F136" s="100">
        <f>D136-E136</f>
        <v>2131946.7200000002</v>
      </c>
    </row>
    <row r="137" spans="1:6" ht="27.6">
      <c r="A137" s="156" t="s">
        <v>357</v>
      </c>
      <c r="B137" s="51" t="s">
        <v>358</v>
      </c>
      <c r="C137" s="114"/>
      <c r="D137" s="103">
        <f>D138+D143</f>
        <v>9614017.75</v>
      </c>
      <c r="E137" s="103">
        <f>E138+E143</f>
        <v>3299499.4</v>
      </c>
      <c r="F137" s="103">
        <f>F138+F143</f>
        <v>6314518.3499999996</v>
      </c>
    </row>
    <row r="138" spans="1:6" ht="26.4">
      <c r="A138" s="196" t="s">
        <v>359</v>
      </c>
      <c r="B138" s="63" t="s">
        <v>412</v>
      </c>
      <c r="C138" s="61"/>
      <c r="D138" s="104">
        <f>D139</f>
        <v>3168830.7</v>
      </c>
      <c r="E138" s="104">
        <f>E139</f>
        <v>0</v>
      </c>
      <c r="F138" s="100">
        <f t="shared" ref="F138:F140" si="64">D138-E138</f>
        <v>3168830.7</v>
      </c>
    </row>
    <row r="139" spans="1:6" ht="52.8">
      <c r="A139" s="197" t="s">
        <v>414</v>
      </c>
      <c r="B139" s="63" t="s">
        <v>415</v>
      </c>
      <c r="C139" s="61"/>
      <c r="D139" s="104">
        <f t="shared" ref="D139:E140" si="65">D140</f>
        <v>3168830.7</v>
      </c>
      <c r="E139" s="104">
        <f t="shared" si="65"/>
        <v>0</v>
      </c>
      <c r="F139" s="100">
        <f t="shared" si="64"/>
        <v>3168830.7</v>
      </c>
    </row>
    <row r="140" spans="1:6" ht="27">
      <c r="A140" s="198" t="s">
        <v>175</v>
      </c>
      <c r="B140" s="63" t="s">
        <v>415</v>
      </c>
      <c r="C140" s="61" t="s">
        <v>149</v>
      </c>
      <c r="D140" s="104">
        <f t="shared" si="65"/>
        <v>3168830.7</v>
      </c>
      <c r="E140" s="104">
        <f t="shared" si="65"/>
        <v>0</v>
      </c>
      <c r="F140" s="100">
        <f t="shared" si="64"/>
        <v>3168830.7</v>
      </c>
    </row>
    <row r="141" spans="1:6" ht="27">
      <c r="A141" s="198" t="s">
        <v>150</v>
      </c>
      <c r="B141" s="63" t="s">
        <v>415</v>
      </c>
      <c r="C141" s="61" t="s">
        <v>151</v>
      </c>
      <c r="D141" s="109">
        <f>'Расходы_ведомств структура'!F225</f>
        <v>3168830.7</v>
      </c>
      <c r="E141" s="109">
        <f>'Расходы_ведомств структура'!G225</f>
        <v>0</v>
      </c>
      <c r="F141" s="100">
        <f t="shared" ref="F141" si="66">D141-E141</f>
        <v>3168830.7</v>
      </c>
    </row>
    <row r="142" spans="1:6" ht="26.4">
      <c r="A142" s="196" t="s">
        <v>413</v>
      </c>
      <c r="B142" s="63" t="s">
        <v>382</v>
      </c>
      <c r="C142" s="114"/>
      <c r="D142" s="104">
        <f>D143</f>
        <v>6445187.0499999998</v>
      </c>
      <c r="E142" s="104">
        <f>E143</f>
        <v>3299499.4</v>
      </c>
      <c r="F142" s="100">
        <f t="shared" ref="F142:F144" si="67">D142-E142</f>
        <v>3145687.65</v>
      </c>
    </row>
    <row r="143" spans="1:6" ht="26.4">
      <c r="A143" s="49" t="s">
        <v>383</v>
      </c>
      <c r="B143" s="63" t="s">
        <v>384</v>
      </c>
      <c r="C143" s="61"/>
      <c r="D143" s="104">
        <f t="shared" ref="D143:D144" si="68">D144</f>
        <v>6445187.0499999998</v>
      </c>
      <c r="E143" s="104">
        <f t="shared" ref="E143:E144" si="69">E144</f>
        <v>3299499.4</v>
      </c>
      <c r="F143" s="100">
        <f t="shared" si="67"/>
        <v>3145687.65</v>
      </c>
    </row>
    <row r="144" spans="1:6" ht="26.4">
      <c r="A144" s="157" t="s">
        <v>175</v>
      </c>
      <c r="B144" s="63" t="s">
        <v>384</v>
      </c>
      <c r="C144" s="61" t="s">
        <v>149</v>
      </c>
      <c r="D144" s="104">
        <f t="shared" si="68"/>
        <v>6445187.0499999998</v>
      </c>
      <c r="E144" s="104">
        <f t="shared" si="69"/>
        <v>3299499.4</v>
      </c>
      <c r="F144" s="100">
        <f t="shared" si="67"/>
        <v>3145687.65</v>
      </c>
    </row>
    <row r="145" spans="1:6" ht="26.4">
      <c r="A145" s="157" t="s">
        <v>150</v>
      </c>
      <c r="B145" s="63" t="s">
        <v>384</v>
      </c>
      <c r="C145" s="61" t="s">
        <v>151</v>
      </c>
      <c r="D145" s="109">
        <f>'Расходы_ведомств структура'!F229</f>
        <v>6445187.0499999998</v>
      </c>
      <c r="E145" s="109">
        <f>'Расходы_ведомств структура'!G229</f>
        <v>3299499.4</v>
      </c>
      <c r="F145" s="100">
        <f t="shared" ref="F145" si="70">D145-E145</f>
        <v>3145687.65</v>
      </c>
    </row>
    <row r="146" spans="1:6" ht="55.2">
      <c r="A146" s="159" t="s">
        <v>319</v>
      </c>
      <c r="B146" s="110" t="s">
        <v>320</v>
      </c>
      <c r="C146" s="115"/>
      <c r="D146" s="108">
        <f>D147</f>
        <v>698404.61</v>
      </c>
      <c r="E146" s="108">
        <f t="shared" ref="E146:F147" si="71">E147</f>
        <v>698404.61</v>
      </c>
      <c r="F146" s="108">
        <f t="shared" si="71"/>
        <v>0</v>
      </c>
    </row>
    <row r="147" spans="1:6" ht="26.4">
      <c r="A147" s="160" t="s">
        <v>67</v>
      </c>
      <c r="B147" s="105" t="s">
        <v>321</v>
      </c>
      <c r="C147" s="115"/>
      <c r="D147" s="106">
        <f>D148</f>
        <v>698404.61</v>
      </c>
      <c r="E147" s="106">
        <f t="shared" si="71"/>
        <v>698404.61</v>
      </c>
      <c r="F147" s="106">
        <f t="shared" si="71"/>
        <v>0</v>
      </c>
    </row>
    <row r="148" spans="1:6">
      <c r="A148" s="49" t="s">
        <v>393</v>
      </c>
      <c r="B148" s="66" t="s">
        <v>385</v>
      </c>
      <c r="C148" s="65"/>
      <c r="D148" s="106">
        <f>+D149+D151</f>
        <v>698404.61</v>
      </c>
      <c r="E148" s="106">
        <f>+E149+E151</f>
        <v>698404.61</v>
      </c>
      <c r="F148" s="106">
        <f>+F149+F151</f>
        <v>0</v>
      </c>
    </row>
    <row r="149" spans="1:6">
      <c r="A149" s="143" t="s">
        <v>394</v>
      </c>
      <c r="B149" s="66" t="s">
        <v>385</v>
      </c>
      <c r="C149" s="55" t="s">
        <v>183</v>
      </c>
      <c r="D149" s="100">
        <f>D150</f>
        <v>48404.61</v>
      </c>
      <c r="E149" s="100">
        <f t="shared" ref="E149:F149" si="72">E150</f>
        <v>48404.61</v>
      </c>
      <c r="F149" s="100">
        <f t="shared" si="72"/>
        <v>0</v>
      </c>
    </row>
    <row r="150" spans="1:6" ht="26.4">
      <c r="A150" s="143" t="s">
        <v>395</v>
      </c>
      <c r="B150" s="66" t="s">
        <v>385</v>
      </c>
      <c r="C150" s="55" t="s">
        <v>392</v>
      </c>
      <c r="D150" s="101">
        <f>'Расходы_ведомств структура'!F316</f>
        <v>48404.61</v>
      </c>
      <c r="E150" s="101">
        <f>'Расходы_ведомств структура'!G316</f>
        <v>48404.61</v>
      </c>
      <c r="F150" s="100">
        <f>D150-E150</f>
        <v>0</v>
      </c>
    </row>
    <row r="151" spans="1:6">
      <c r="A151" s="143" t="s">
        <v>296</v>
      </c>
      <c r="B151" s="66" t="s">
        <v>385</v>
      </c>
      <c r="C151" s="55" t="s">
        <v>297</v>
      </c>
      <c r="D151" s="104">
        <f>D152</f>
        <v>650000</v>
      </c>
      <c r="E151" s="104">
        <f t="shared" ref="E151:F151" si="73">E152</f>
        <v>650000</v>
      </c>
      <c r="F151" s="104">
        <f t="shared" si="73"/>
        <v>0</v>
      </c>
    </row>
    <row r="152" spans="1:6">
      <c r="A152" s="143" t="s">
        <v>298</v>
      </c>
      <c r="B152" s="66" t="s">
        <v>385</v>
      </c>
      <c r="C152" s="55" t="s">
        <v>299</v>
      </c>
      <c r="D152" s="107">
        <f>'Расходы_ведомств структура'!F318</f>
        <v>650000</v>
      </c>
      <c r="E152" s="107">
        <f>'Расходы_ведомств структура'!G318</f>
        <v>650000</v>
      </c>
      <c r="F152" s="100">
        <f>D152-E152</f>
        <v>0</v>
      </c>
    </row>
    <row r="153" spans="1:6" ht="41.4">
      <c r="A153" s="159" t="s">
        <v>221</v>
      </c>
      <c r="B153" s="118" t="s">
        <v>222</v>
      </c>
      <c r="C153" s="113"/>
      <c r="D153" s="99">
        <f>D154</f>
        <v>23267911.030000001</v>
      </c>
      <c r="E153" s="99">
        <f t="shared" ref="E153" si="74">E154</f>
        <v>2815807.72</v>
      </c>
      <c r="F153" s="99">
        <f>D153-E153</f>
        <v>20452103.310000002</v>
      </c>
    </row>
    <row r="154" spans="1:6" ht="39.6">
      <c r="A154" s="160" t="s">
        <v>52</v>
      </c>
      <c r="B154" s="98" t="s">
        <v>223</v>
      </c>
      <c r="C154" s="113"/>
      <c r="D154" s="100">
        <f>D155+D158+D161+D164+D167</f>
        <v>23267911.030000001</v>
      </c>
      <c r="E154" s="100">
        <f>E155+E158+E161+E164+E167</f>
        <v>2815807.72</v>
      </c>
      <c r="F154" s="100">
        <f>D154-E154</f>
        <v>20452103.310000002</v>
      </c>
    </row>
    <row r="155" spans="1:6" ht="39.6">
      <c r="A155" s="49" t="s">
        <v>401</v>
      </c>
      <c r="B155" s="51" t="s">
        <v>400</v>
      </c>
      <c r="C155" s="55"/>
      <c r="D155" s="100">
        <f>D156</f>
        <v>5000000</v>
      </c>
      <c r="E155" s="100">
        <f>E156</f>
        <v>0</v>
      </c>
      <c r="F155" s="100">
        <f t="shared" ref="F155:F156" si="75">F156</f>
        <v>5000000</v>
      </c>
    </row>
    <row r="156" spans="1:6" ht="26.4">
      <c r="A156" s="157" t="s">
        <v>175</v>
      </c>
      <c r="B156" s="51" t="s">
        <v>400</v>
      </c>
      <c r="C156" s="55" t="s">
        <v>149</v>
      </c>
      <c r="D156" s="100">
        <f>D157</f>
        <v>5000000</v>
      </c>
      <c r="E156" s="100">
        <f>E157</f>
        <v>0</v>
      </c>
      <c r="F156" s="100">
        <f t="shared" si="75"/>
        <v>5000000</v>
      </c>
    </row>
    <row r="157" spans="1:6" ht="26.4">
      <c r="A157" s="157" t="s">
        <v>150</v>
      </c>
      <c r="B157" s="51" t="s">
        <v>400</v>
      </c>
      <c r="C157" s="55" t="s">
        <v>151</v>
      </c>
      <c r="D157" s="101">
        <f>'Расходы_ведомств структура'!F132</f>
        <v>5000000</v>
      </c>
      <c r="E157" s="101">
        <f>'Расходы_ведомств структура'!G132</f>
        <v>0</v>
      </c>
      <c r="F157" s="100">
        <f>D157-E157</f>
        <v>5000000</v>
      </c>
    </row>
    <row r="158" spans="1:6">
      <c r="A158" s="161" t="s">
        <v>224</v>
      </c>
      <c r="B158" s="98" t="s">
        <v>225</v>
      </c>
      <c r="C158" s="113"/>
      <c r="D158" s="100">
        <f>D159</f>
        <v>6314744.0499999998</v>
      </c>
      <c r="E158" s="100">
        <f t="shared" ref="E158:F159" si="76">E159</f>
        <v>2249987.1800000002</v>
      </c>
      <c r="F158" s="100">
        <f t="shared" si="76"/>
        <v>4064756.8699999996</v>
      </c>
    </row>
    <row r="159" spans="1:6" ht="26.4">
      <c r="A159" s="162" t="s">
        <v>175</v>
      </c>
      <c r="B159" s="98" t="s">
        <v>225</v>
      </c>
      <c r="C159" s="113" t="s">
        <v>149</v>
      </c>
      <c r="D159" s="100">
        <f>D160</f>
        <v>6314744.0499999998</v>
      </c>
      <c r="E159" s="100">
        <f t="shared" si="76"/>
        <v>2249987.1800000002</v>
      </c>
      <c r="F159" s="100">
        <f t="shared" si="76"/>
        <v>4064756.8699999996</v>
      </c>
    </row>
    <row r="160" spans="1:6" ht="26.4">
      <c r="A160" s="162" t="s">
        <v>150</v>
      </c>
      <c r="B160" s="98" t="s">
        <v>225</v>
      </c>
      <c r="C160" s="113" t="s">
        <v>151</v>
      </c>
      <c r="D160" s="101">
        <f>'Расходы_ведомств структура'!F135</f>
        <v>6314744.0499999998</v>
      </c>
      <c r="E160" s="101">
        <f>'Расходы_ведомств структура'!G135</f>
        <v>2249987.1800000002</v>
      </c>
      <c r="F160" s="100">
        <f>D160-E160</f>
        <v>4064756.8699999996</v>
      </c>
    </row>
    <row r="161" spans="1:6" ht="26.4">
      <c r="A161" s="49" t="s">
        <v>353</v>
      </c>
      <c r="B161" s="51" t="s">
        <v>354</v>
      </c>
      <c r="C161" s="55"/>
      <c r="D161" s="100">
        <f t="shared" ref="D161:D162" si="77">D162</f>
        <v>10259934.210000001</v>
      </c>
      <c r="E161" s="100">
        <f t="shared" ref="E161:E162" si="78">E162</f>
        <v>0</v>
      </c>
      <c r="F161" s="100">
        <f t="shared" ref="F161:F163" si="79">D161-E161</f>
        <v>10259934.210000001</v>
      </c>
    </row>
    <row r="162" spans="1:6" ht="26.4">
      <c r="A162" s="143" t="s">
        <v>175</v>
      </c>
      <c r="B162" s="51" t="s">
        <v>354</v>
      </c>
      <c r="C162" s="55" t="s">
        <v>149</v>
      </c>
      <c r="D162" s="100">
        <f t="shared" si="77"/>
        <v>10259934.210000001</v>
      </c>
      <c r="E162" s="100">
        <f t="shared" si="78"/>
        <v>0</v>
      </c>
      <c r="F162" s="100">
        <f t="shared" si="79"/>
        <v>10259934.210000001</v>
      </c>
    </row>
    <row r="163" spans="1:6" ht="26.4">
      <c r="A163" s="143" t="s">
        <v>150</v>
      </c>
      <c r="B163" s="51" t="s">
        <v>354</v>
      </c>
      <c r="C163" s="55" t="s">
        <v>151</v>
      </c>
      <c r="D163" s="101">
        <f>'Расходы_ведомств структура'!F138</f>
        <v>10259934.210000001</v>
      </c>
      <c r="E163" s="101">
        <f>'Расходы_ведомств структура'!G138</f>
        <v>0</v>
      </c>
      <c r="F163" s="100">
        <f t="shared" si="79"/>
        <v>10259934.210000001</v>
      </c>
    </row>
    <row r="164" spans="1:6">
      <c r="A164" s="161" t="s">
        <v>226</v>
      </c>
      <c r="B164" s="98" t="s">
        <v>227</v>
      </c>
      <c r="C164" s="113"/>
      <c r="D164" s="100">
        <f>D165</f>
        <v>99000</v>
      </c>
      <c r="E164" s="100">
        <f t="shared" ref="E164:F165" si="80">E165</f>
        <v>99000</v>
      </c>
      <c r="F164" s="100">
        <f t="shared" si="80"/>
        <v>0</v>
      </c>
    </row>
    <row r="165" spans="1:6" ht="26.4">
      <c r="A165" s="162" t="s">
        <v>148</v>
      </c>
      <c r="B165" s="98" t="s">
        <v>227</v>
      </c>
      <c r="C165" s="113" t="s">
        <v>149</v>
      </c>
      <c r="D165" s="100">
        <f>D166</f>
        <v>99000</v>
      </c>
      <c r="E165" s="100">
        <f t="shared" si="80"/>
        <v>99000</v>
      </c>
      <c r="F165" s="100">
        <f t="shared" si="80"/>
        <v>0</v>
      </c>
    </row>
    <row r="166" spans="1:6" ht="26.4">
      <c r="A166" s="162" t="s">
        <v>150</v>
      </c>
      <c r="B166" s="98" t="s">
        <v>227</v>
      </c>
      <c r="C166" s="113" t="s">
        <v>151</v>
      </c>
      <c r="D166" s="101">
        <f>'Расходы_ведомств структура'!F141</f>
        <v>99000</v>
      </c>
      <c r="E166" s="101">
        <f>'Расходы_ведомств структура'!G141</f>
        <v>99000</v>
      </c>
      <c r="F166" s="100">
        <f>D166-E166</f>
        <v>0</v>
      </c>
    </row>
    <row r="167" spans="1:6" ht="39.6">
      <c r="A167" s="161" t="s">
        <v>228</v>
      </c>
      <c r="B167" s="98" t="s">
        <v>229</v>
      </c>
      <c r="C167" s="113"/>
      <c r="D167" s="100">
        <f>D168</f>
        <v>1594232.77</v>
      </c>
      <c r="E167" s="100">
        <f t="shared" ref="E167:F168" si="81">E168</f>
        <v>466820.54</v>
      </c>
      <c r="F167" s="100">
        <f t="shared" si="81"/>
        <v>1127412.23</v>
      </c>
    </row>
    <row r="168" spans="1:6" ht="26.4">
      <c r="A168" s="162" t="s">
        <v>148</v>
      </c>
      <c r="B168" s="98" t="s">
        <v>229</v>
      </c>
      <c r="C168" s="113" t="s">
        <v>149</v>
      </c>
      <c r="D168" s="100">
        <f>D169</f>
        <v>1594232.77</v>
      </c>
      <c r="E168" s="100">
        <f t="shared" si="81"/>
        <v>466820.54</v>
      </c>
      <c r="F168" s="100">
        <f t="shared" si="81"/>
        <v>1127412.23</v>
      </c>
    </row>
    <row r="169" spans="1:6" ht="26.4">
      <c r="A169" s="162" t="s">
        <v>150</v>
      </c>
      <c r="B169" s="98" t="s">
        <v>229</v>
      </c>
      <c r="C169" s="113" t="s">
        <v>151</v>
      </c>
      <c r="D169" s="101">
        <f>'Расходы_ведомств структура'!F144</f>
        <v>1594232.77</v>
      </c>
      <c r="E169" s="101">
        <f>'Расходы_ведомств структура'!G144</f>
        <v>466820.54</v>
      </c>
      <c r="F169" s="100">
        <f>D169-E169</f>
        <v>1127412.23</v>
      </c>
    </row>
    <row r="170" spans="1:6" ht="55.2">
      <c r="A170" s="159" t="s">
        <v>176</v>
      </c>
      <c r="B170" s="118" t="s">
        <v>177</v>
      </c>
      <c r="C170" s="117"/>
      <c r="D170" s="108">
        <f>D171+D177+D184</f>
        <v>1481401</v>
      </c>
      <c r="E170" s="108">
        <f>E171+E177+E184</f>
        <v>1240588.3700000001</v>
      </c>
      <c r="F170" s="108">
        <f>F171+F177+F184</f>
        <v>240812.63</v>
      </c>
    </row>
    <row r="171" spans="1:6" ht="26.4">
      <c r="A171" s="160" t="s">
        <v>178</v>
      </c>
      <c r="B171" s="98" t="s">
        <v>179</v>
      </c>
      <c r="C171" s="113"/>
      <c r="D171" s="106">
        <f>D172</f>
        <v>484723</v>
      </c>
      <c r="E171" s="106">
        <f t="shared" ref="E171:F171" si="82">E172</f>
        <v>444835</v>
      </c>
      <c r="F171" s="106">
        <f t="shared" si="82"/>
        <v>39888</v>
      </c>
    </row>
    <row r="172" spans="1:6" ht="26.4">
      <c r="A172" s="161" t="s">
        <v>180</v>
      </c>
      <c r="B172" s="98" t="s">
        <v>181</v>
      </c>
      <c r="C172" s="113"/>
      <c r="D172" s="106">
        <f>D173+D175</f>
        <v>484723</v>
      </c>
      <c r="E172" s="106">
        <f t="shared" ref="E172:F172" si="83">E173+E175</f>
        <v>444835</v>
      </c>
      <c r="F172" s="106">
        <f t="shared" si="83"/>
        <v>39888</v>
      </c>
    </row>
    <row r="173" spans="1:6" ht="26.4">
      <c r="A173" s="162" t="s">
        <v>175</v>
      </c>
      <c r="B173" s="98" t="s">
        <v>181</v>
      </c>
      <c r="C173" s="113" t="s">
        <v>149</v>
      </c>
      <c r="D173" s="106">
        <f>D174</f>
        <v>277831</v>
      </c>
      <c r="E173" s="106">
        <f t="shared" ref="E173:F173" si="84">E174</f>
        <v>237943</v>
      </c>
      <c r="F173" s="106">
        <f t="shared" si="84"/>
        <v>39888</v>
      </c>
    </row>
    <row r="174" spans="1:6" ht="26.4">
      <c r="A174" s="162" t="s">
        <v>150</v>
      </c>
      <c r="B174" s="98" t="s">
        <v>181</v>
      </c>
      <c r="C174" s="113" t="s">
        <v>151</v>
      </c>
      <c r="D174" s="101">
        <f>'Расходы_ведомств структура'!F54</f>
        <v>277831</v>
      </c>
      <c r="E174" s="101">
        <f>'Расходы_ведомств структура'!G54</f>
        <v>237943</v>
      </c>
      <c r="F174" s="100">
        <f>D174-E174</f>
        <v>39888</v>
      </c>
    </row>
    <row r="175" spans="1:6">
      <c r="A175" s="162" t="s">
        <v>182</v>
      </c>
      <c r="B175" s="98" t="s">
        <v>181</v>
      </c>
      <c r="C175" s="113" t="s">
        <v>183</v>
      </c>
      <c r="D175" s="106">
        <f>D176</f>
        <v>206892</v>
      </c>
      <c r="E175" s="106">
        <f t="shared" ref="E175:F175" si="85">E176</f>
        <v>206892</v>
      </c>
      <c r="F175" s="106">
        <f t="shared" si="85"/>
        <v>0</v>
      </c>
    </row>
    <row r="176" spans="1:6">
      <c r="A176" s="162" t="s">
        <v>184</v>
      </c>
      <c r="B176" s="98" t="s">
        <v>181</v>
      </c>
      <c r="C176" s="113" t="s">
        <v>185</v>
      </c>
      <c r="D176" s="101">
        <f>'Расходы_ведомств структура'!F56</f>
        <v>206892</v>
      </c>
      <c r="E176" s="101">
        <f>'Расходы_ведомств структура'!G56</f>
        <v>206892</v>
      </c>
      <c r="F176" s="100">
        <f>D176-E176</f>
        <v>0</v>
      </c>
    </row>
    <row r="177" spans="1:6" ht="39.6">
      <c r="A177" s="160" t="s">
        <v>186</v>
      </c>
      <c r="B177" s="98" t="s">
        <v>187</v>
      </c>
      <c r="C177" s="113"/>
      <c r="D177" s="106">
        <f>D178+D181</f>
        <v>303178</v>
      </c>
      <c r="E177" s="106">
        <f>E178+E181</f>
        <v>303178</v>
      </c>
      <c r="F177" s="106">
        <f>D177-E177</f>
        <v>0</v>
      </c>
    </row>
    <row r="178" spans="1:6" ht="26.4">
      <c r="A178" s="161" t="s">
        <v>342</v>
      </c>
      <c r="B178" s="98" t="s">
        <v>189</v>
      </c>
      <c r="C178" s="113"/>
      <c r="D178" s="106">
        <f>D179</f>
        <v>293178</v>
      </c>
      <c r="E178" s="106">
        <f t="shared" ref="E178:F179" si="86">E179</f>
        <v>293178</v>
      </c>
      <c r="F178" s="106">
        <f t="shared" si="86"/>
        <v>0</v>
      </c>
    </row>
    <row r="179" spans="1:6" ht="26.4">
      <c r="A179" s="162" t="s">
        <v>175</v>
      </c>
      <c r="B179" s="98" t="s">
        <v>189</v>
      </c>
      <c r="C179" s="113" t="s">
        <v>149</v>
      </c>
      <c r="D179" s="106">
        <f>D180</f>
        <v>293178</v>
      </c>
      <c r="E179" s="106">
        <f t="shared" si="86"/>
        <v>293178</v>
      </c>
      <c r="F179" s="106">
        <f t="shared" si="86"/>
        <v>0</v>
      </c>
    </row>
    <row r="180" spans="1:6" ht="26.4">
      <c r="A180" s="162" t="s">
        <v>150</v>
      </c>
      <c r="B180" s="98" t="s">
        <v>189</v>
      </c>
      <c r="C180" s="113" t="s">
        <v>151</v>
      </c>
      <c r="D180" s="101">
        <f>'Расходы_ведомств структура'!F60</f>
        <v>293178</v>
      </c>
      <c r="E180" s="101">
        <f>'Расходы_ведомств структура'!G60</f>
        <v>293178</v>
      </c>
      <c r="F180" s="100">
        <f>D180-E180</f>
        <v>0</v>
      </c>
    </row>
    <row r="181" spans="1:6" ht="26.4">
      <c r="A181" s="161" t="s">
        <v>300</v>
      </c>
      <c r="B181" s="98" t="s">
        <v>301</v>
      </c>
      <c r="C181" s="113"/>
      <c r="D181" s="106">
        <f>D182</f>
        <v>10000</v>
      </c>
      <c r="E181" s="106">
        <f t="shared" ref="E181:F182" si="87">E182</f>
        <v>10000</v>
      </c>
      <c r="F181" s="106">
        <f t="shared" si="87"/>
        <v>0</v>
      </c>
    </row>
    <row r="182" spans="1:6">
      <c r="A182" s="162" t="s">
        <v>182</v>
      </c>
      <c r="B182" s="98" t="s">
        <v>301</v>
      </c>
      <c r="C182" s="113" t="s">
        <v>183</v>
      </c>
      <c r="D182" s="106">
        <f>D183</f>
        <v>10000</v>
      </c>
      <c r="E182" s="106">
        <f t="shared" si="87"/>
        <v>10000</v>
      </c>
      <c r="F182" s="106">
        <f t="shared" si="87"/>
        <v>0</v>
      </c>
    </row>
    <row r="183" spans="1:6">
      <c r="A183" s="162" t="s">
        <v>184</v>
      </c>
      <c r="B183" s="98" t="s">
        <v>301</v>
      </c>
      <c r="C183" s="113" t="s">
        <v>185</v>
      </c>
      <c r="D183" s="101">
        <f>'Расходы_ведомств структура'!F290</f>
        <v>10000</v>
      </c>
      <c r="E183" s="101">
        <f>'Расходы_ведомств структура'!G290</f>
        <v>10000</v>
      </c>
      <c r="F183" s="100">
        <f>D183-E183</f>
        <v>0</v>
      </c>
    </row>
    <row r="184" spans="1:6" ht="26.4">
      <c r="A184" s="160" t="s">
        <v>190</v>
      </c>
      <c r="B184" s="98" t="s">
        <v>191</v>
      </c>
      <c r="C184" s="113"/>
      <c r="D184" s="106">
        <f>D185</f>
        <v>693500</v>
      </c>
      <c r="E184" s="106">
        <f t="shared" ref="E184:F186" si="88">E185</f>
        <v>492575.37</v>
      </c>
      <c r="F184" s="106">
        <f t="shared" si="88"/>
        <v>200924.63</v>
      </c>
    </row>
    <row r="185" spans="1:6">
      <c r="A185" s="161" t="s">
        <v>192</v>
      </c>
      <c r="B185" s="98" t="s">
        <v>193</v>
      </c>
      <c r="C185" s="113"/>
      <c r="D185" s="106">
        <f>D186</f>
        <v>693500</v>
      </c>
      <c r="E185" s="106">
        <f t="shared" si="88"/>
        <v>492575.37</v>
      </c>
      <c r="F185" s="106">
        <f t="shared" si="88"/>
        <v>200924.63</v>
      </c>
    </row>
    <row r="186" spans="1:6" ht="26.4">
      <c r="A186" s="162" t="s">
        <v>175</v>
      </c>
      <c r="B186" s="98" t="s">
        <v>193</v>
      </c>
      <c r="C186" s="113" t="s">
        <v>149</v>
      </c>
      <c r="D186" s="106">
        <f>D187</f>
        <v>693500</v>
      </c>
      <c r="E186" s="106">
        <f t="shared" si="88"/>
        <v>492575.37</v>
      </c>
      <c r="F186" s="106">
        <f t="shared" si="88"/>
        <v>200924.63</v>
      </c>
    </row>
    <row r="187" spans="1:6" ht="26.4">
      <c r="A187" s="162" t="s">
        <v>150</v>
      </c>
      <c r="B187" s="98" t="s">
        <v>193</v>
      </c>
      <c r="C187" s="113" t="s">
        <v>151</v>
      </c>
      <c r="D187" s="101">
        <f>'Расходы_ведомств структура'!F64</f>
        <v>693500</v>
      </c>
      <c r="E187" s="101">
        <f>'Расходы_ведомств структура'!G64</f>
        <v>492575.37</v>
      </c>
      <c r="F187" s="100">
        <f>D187-E187</f>
        <v>200924.63</v>
      </c>
    </row>
    <row r="188" spans="1:6" ht="41.4">
      <c r="A188" s="159" t="s">
        <v>240</v>
      </c>
      <c r="B188" s="112" t="s">
        <v>241</v>
      </c>
      <c r="C188" s="114"/>
      <c r="D188" s="103">
        <f>D189</f>
        <v>31124303.030000001</v>
      </c>
      <c r="E188" s="103">
        <f t="shared" ref="E188" si="89">E189</f>
        <v>8254780</v>
      </c>
      <c r="F188" s="103">
        <f>D188-E188</f>
        <v>22869523.030000001</v>
      </c>
    </row>
    <row r="189" spans="1:6" ht="26.4">
      <c r="A189" s="160" t="s">
        <v>57</v>
      </c>
      <c r="B189" s="102" t="s">
        <v>242</v>
      </c>
      <c r="C189" s="114"/>
      <c r="D189" s="104">
        <f>D190+D195</f>
        <v>31124303.030000001</v>
      </c>
      <c r="E189" s="104">
        <f>E190+E195</f>
        <v>8254780</v>
      </c>
      <c r="F189" s="104">
        <f>D189-E189</f>
        <v>22869523.030000001</v>
      </c>
    </row>
    <row r="190" spans="1:6">
      <c r="A190" s="161" t="s">
        <v>243</v>
      </c>
      <c r="B190" s="98" t="s">
        <v>244</v>
      </c>
      <c r="C190" s="113"/>
      <c r="D190" s="100">
        <f>D191+D193</f>
        <v>28972843.030000001</v>
      </c>
      <c r="E190" s="100">
        <f t="shared" ref="E190" si="90">E191+E193</f>
        <v>7770880</v>
      </c>
      <c r="F190" s="104">
        <f t="shared" ref="F190:F197" si="91">D190-E190</f>
        <v>21201963.030000001</v>
      </c>
    </row>
    <row r="191" spans="1:6" ht="26.4">
      <c r="A191" s="162" t="s">
        <v>175</v>
      </c>
      <c r="B191" s="98" t="s">
        <v>244</v>
      </c>
      <c r="C191" s="113" t="s">
        <v>149</v>
      </c>
      <c r="D191" s="100">
        <f>D192</f>
        <v>4472843.03</v>
      </c>
      <c r="E191" s="100">
        <f t="shared" ref="E191" si="92">E192</f>
        <v>20880</v>
      </c>
      <c r="F191" s="104">
        <f t="shared" si="91"/>
        <v>4451963.03</v>
      </c>
    </row>
    <row r="192" spans="1:6" ht="26.4">
      <c r="A192" s="162" t="s">
        <v>150</v>
      </c>
      <c r="B192" s="98" t="s">
        <v>244</v>
      </c>
      <c r="C192" s="113" t="s">
        <v>151</v>
      </c>
      <c r="D192" s="101">
        <f>'Расходы_ведомств структура'!F187</f>
        <v>4472843.03</v>
      </c>
      <c r="E192" s="101">
        <f>'Расходы_ведомств структура'!G187</f>
        <v>20880</v>
      </c>
      <c r="F192" s="104">
        <f t="shared" si="91"/>
        <v>4451963.03</v>
      </c>
    </row>
    <row r="193" spans="1:6">
      <c r="A193" s="162" t="s">
        <v>152</v>
      </c>
      <c r="B193" s="98" t="s">
        <v>244</v>
      </c>
      <c r="C193" s="113" t="s">
        <v>153</v>
      </c>
      <c r="D193" s="100">
        <f>D194</f>
        <v>24500000</v>
      </c>
      <c r="E193" s="100">
        <f>E194</f>
        <v>7750000</v>
      </c>
      <c r="F193" s="104">
        <f t="shared" si="91"/>
        <v>16750000</v>
      </c>
    </row>
    <row r="194" spans="1:6" ht="52.8">
      <c r="A194" s="162" t="s">
        <v>238</v>
      </c>
      <c r="B194" s="102" t="s">
        <v>244</v>
      </c>
      <c r="C194" s="114" t="s">
        <v>239</v>
      </c>
      <c r="D194" s="107">
        <f>'Расходы_ведомств структура'!F189</f>
        <v>24500000</v>
      </c>
      <c r="E194" s="107">
        <f>'Расходы_ведомств структура'!G189</f>
        <v>7750000</v>
      </c>
      <c r="F194" s="104">
        <f t="shared" si="91"/>
        <v>16750000</v>
      </c>
    </row>
    <row r="195" spans="1:6" ht="26.4">
      <c r="A195" s="161" t="s">
        <v>245</v>
      </c>
      <c r="B195" s="102" t="s">
        <v>246</v>
      </c>
      <c r="C195" s="114"/>
      <c r="D195" s="104">
        <f>D196</f>
        <v>2151460</v>
      </c>
      <c r="E195" s="104">
        <f t="shared" ref="E195:E196" si="93">E196</f>
        <v>483900</v>
      </c>
      <c r="F195" s="104">
        <f t="shared" si="91"/>
        <v>1667560</v>
      </c>
    </row>
    <row r="196" spans="1:6" ht="26.4">
      <c r="A196" s="162" t="s">
        <v>175</v>
      </c>
      <c r="B196" s="102" t="s">
        <v>246</v>
      </c>
      <c r="C196" s="114" t="s">
        <v>149</v>
      </c>
      <c r="D196" s="104">
        <f>D197</f>
        <v>2151460</v>
      </c>
      <c r="E196" s="104">
        <f t="shared" si="93"/>
        <v>483900</v>
      </c>
      <c r="F196" s="104">
        <f t="shared" si="91"/>
        <v>1667560</v>
      </c>
    </row>
    <row r="197" spans="1:6" ht="26.4">
      <c r="A197" s="162" t="s">
        <v>150</v>
      </c>
      <c r="B197" s="102" t="s">
        <v>246</v>
      </c>
      <c r="C197" s="114" t="s">
        <v>151</v>
      </c>
      <c r="D197" s="107">
        <f>'Расходы_ведомств структура'!F192</f>
        <v>2151460</v>
      </c>
      <c r="E197" s="107">
        <f>'Расходы_ведомств структура'!G192</f>
        <v>483900</v>
      </c>
      <c r="F197" s="104">
        <f t="shared" si="91"/>
        <v>1667560</v>
      </c>
    </row>
    <row r="198" spans="1:6" ht="55.2">
      <c r="A198" s="159" t="s">
        <v>194</v>
      </c>
      <c r="B198" s="110" t="s">
        <v>195</v>
      </c>
      <c r="C198" s="115"/>
      <c r="D198" s="103">
        <f>D199</f>
        <v>5418377.6000000006</v>
      </c>
      <c r="E198" s="103">
        <f>E199</f>
        <v>359807.88</v>
      </c>
      <c r="F198" s="103">
        <f>F199</f>
        <v>5058569.72</v>
      </c>
    </row>
    <row r="199" spans="1:6" ht="39.6">
      <c r="A199" s="160" t="s">
        <v>196</v>
      </c>
      <c r="B199" s="105" t="s">
        <v>197</v>
      </c>
      <c r="C199" s="115"/>
      <c r="D199" s="104">
        <f>+D200+D203+D206+D209</f>
        <v>5418377.6000000006</v>
      </c>
      <c r="E199" s="104">
        <f>+E200+E203+E206+E209</f>
        <v>359807.88</v>
      </c>
      <c r="F199" s="104">
        <f>+F200+F203+F206+F209</f>
        <v>5058569.72</v>
      </c>
    </row>
    <row r="200" spans="1:6" ht="26.4">
      <c r="A200" s="161" t="s">
        <v>198</v>
      </c>
      <c r="B200" s="98" t="s">
        <v>337</v>
      </c>
      <c r="C200" s="113"/>
      <c r="D200" s="100">
        <f>D201</f>
        <v>1924507.4400000002</v>
      </c>
      <c r="E200" s="100">
        <f t="shared" ref="E200:F200" si="94">E201</f>
        <v>251107.88</v>
      </c>
      <c r="F200" s="100">
        <f t="shared" si="94"/>
        <v>1673399.56</v>
      </c>
    </row>
    <row r="201" spans="1:6" ht="26.4">
      <c r="A201" s="162" t="s">
        <v>175</v>
      </c>
      <c r="B201" s="98" t="s">
        <v>337</v>
      </c>
      <c r="C201" s="113" t="s">
        <v>149</v>
      </c>
      <c r="D201" s="100">
        <f>D202</f>
        <v>1924507.4400000002</v>
      </c>
      <c r="E201" s="100">
        <f t="shared" ref="E201:F201" si="95">E202</f>
        <v>251107.88</v>
      </c>
      <c r="F201" s="100">
        <f t="shared" si="95"/>
        <v>1673399.56</v>
      </c>
    </row>
    <row r="202" spans="1:6" ht="26.4">
      <c r="A202" s="162" t="s">
        <v>150</v>
      </c>
      <c r="B202" s="98" t="s">
        <v>337</v>
      </c>
      <c r="C202" s="113" t="s">
        <v>151</v>
      </c>
      <c r="D202" s="101">
        <f>'Расходы_ведомств структура'!F69+'Расходы_ведомств структура'!F168+'Расходы_ведомств структура'!F197</f>
        <v>1924507.4400000002</v>
      </c>
      <c r="E202" s="101">
        <f>'Расходы_ведомств структура'!G69+'Расходы_ведомств структура'!G168+'Расходы_ведомств структура'!G197</f>
        <v>251107.88</v>
      </c>
      <c r="F202" s="100">
        <f>D202-E202</f>
        <v>1673399.56</v>
      </c>
    </row>
    <row r="203" spans="1:6" ht="26.4">
      <c r="A203" s="161" t="s">
        <v>230</v>
      </c>
      <c r="B203" s="105" t="s">
        <v>338</v>
      </c>
      <c r="C203" s="115"/>
      <c r="D203" s="104">
        <f>D204</f>
        <v>3382759.05</v>
      </c>
      <c r="E203" s="104">
        <f>E204</f>
        <v>108700</v>
      </c>
      <c r="F203" s="104">
        <f>D203-E203</f>
        <v>3274059.05</v>
      </c>
    </row>
    <row r="204" spans="1:6" ht="26.4">
      <c r="A204" s="162" t="s">
        <v>175</v>
      </c>
      <c r="B204" s="105" t="s">
        <v>338</v>
      </c>
      <c r="C204" s="114" t="s">
        <v>149</v>
      </c>
      <c r="D204" s="104">
        <f>D205</f>
        <v>3382759.05</v>
      </c>
      <c r="E204" s="104">
        <f t="shared" ref="E204" si="96">E205</f>
        <v>108700</v>
      </c>
      <c r="F204" s="104">
        <f t="shared" ref="F204:F205" si="97">D204-E204</f>
        <v>3274059.05</v>
      </c>
    </row>
    <row r="205" spans="1:6" ht="26.4">
      <c r="A205" s="162" t="s">
        <v>150</v>
      </c>
      <c r="B205" s="105" t="s">
        <v>338</v>
      </c>
      <c r="C205" s="115" t="s">
        <v>151</v>
      </c>
      <c r="D205" s="109">
        <f>'Расходы_ведомств структура'!F150</f>
        <v>3382759.05</v>
      </c>
      <c r="E205" s="109">
        <f>'Расходы_ведомств структура'!G150</f>
        <v>108700</v>
      </c>
      <c r="F205" s="104">
        <f t="shared" si="97"/>
        <v>3274059.05</v>
      </c>
    </row>
    <row r="206" spans="1:6" ht="26.4">
      <c r="A206" s="49" t="s">
        <v>378</v>
      </c>
      <c r="B206" s="66" t="s">
        <v>389</v>
      </c>
      <c r="C206" s="65"/>
      <c r="D206" s="104">
        <f>D207</f>
        <v>66666.67</v>
      </c>
      <c r="E206" s="104">
        <f>E207</f>
        <v>0</v>
      </c>
      <c r="F206" s="104">
        <f>D206-E206</f>
        <v>66666.67</v>
      </c>
    </row>
    <row r="207" spans="1:6" ht="26.4">
      <c r="A207" s="157" t="s">
        <v>175</v>
      </c>
      <c r="B207" s="66" t="s">
        <v>389</v>
      </c>
      <c r="C207" s="65" t="s">
        <v>149</v>
      </c>
      <c r="D207" s="104">
        <f>D208</f>
        <v>66666.67</v>
      </c>
      <c r="E207" s="104">
        <f t="shared" ref="E207" si="98">E208</f>
        <v>0</v>
      </c>
      <c r="F207" s="104">
        <f t="shared" ref="F207:F208" si="99">D207-E207</f>
        <v>66666.67</v>
      </c>
    </row>
    <row r="208" spans="1:6" ht="26.4">
      <c r="A208" s="157" t="s">
        <v>150</v>
      </c>
      <c r="B208" s="66" t="s">
        <v>389</v>
      </c>
      <c r="C208" s="65" t="s">
        <v>151</v>
      </c>
      <c r="D208" s="109">
        <f>'Расходы_ведомств структура'!F153</f>
        <v>66666.67</v>
      </c>
      <c r="E208" s="109">
        <f>'Расходы_ведомств структура'!G153</f>
        <v>0</v>
      </c>
      <c r="F208" s="104">
        <f t="shared" si="99"/>
        <v>66666.67</v>
      </c>
    </row>
    <row r="209" spans="1:6" ht="66">
      <c r="A209" s="49" t="s">
        <v>411</v>
      </c>
      <c r="B209" s="66" t="s">
        <v>410</v>
      </c>
      <c r="C209" s="65"/>
      <c r="D209" s="104">
        <f>D210</f>
        <v>44444.44</v>
      </c>
      <c r="E209" s="104">
        <f>E210</f>
        <v>0</v>
      </c>
      <c r="F209" s="104">
        <f>D209-E209</f>
        <v>44444.44</v>
      </c>
    </row>
    <row r="210" spans="1:6" ht="26.4">
      <c r="A210" s="157" t="s">
        <v>175</v>
      </c>
      <c r="B210" s="66" t="s">
        <v>410</v>
      </c>
      <c r="C210" s="65" t="s">
        <v>149</v>
      </c>
      <c r="D210" s="104">
        <f>D211</f>
        <v>44444.44</v>
      </c>
      <c r="E210" s="104">
        <f t="shared" ref="E210" si="100">E211</f>
        <v>0</v>
      </c>
      <c r="F210" s="104">
        <f t="shared" ref="F210" si="101">D210-E210</f>
        <v>44444.44</v>
      </c>
    </row>
    <row r="211" spans="1:6" ht="26.4">
      <c r="A211" s="157" t="s">
        <v>150</v>
      </c>
      <c r="B211" s="66" t="s">
        <v>410</v>
      </c>
      <c r="C211" s="65" t="s">
        <v>151</v>
      </c>
      <c r="D211" s="109">
        <f>'Расходы_ведомств структура'!F156</f>
        <v>44444.44</v>
      </c>
      <c r="E211" s="109">
        <f>'Расходы_ведомств структура'!G156</f>
        <v>0</v>
      </c>
      <c r="F211" s="104">
        <f t="shared" ref="F211" si="102">D211-E211</f>
        <v>44444.44</v>
      </c>
    </row>
    <row r="212" spans="1:6" ht="69">
      <c r="A212" s="159" t="s">
        <v>199</v>
      </c>
      <c r="B212" s="118" t="s">
        <v>200</v>
      </c>
      <c r="C212" s="117"/>
      <c r="D212" s="108">
        <f>D213</f>
        <v>100000</v>
      </c>
      <c r="E212" s="108">
        <f t="shared" ref="E212:F215" si="103">E213</f>
        <v>0</v>
      </c>
      <c r="F212" s="108">
        <f t="shared" si="103"/>
        <v>100000</v>
      </c>
    </row>
    <row r="213" spans="1:6" ht="26.4">
      <c r="A213" s="160" t="s">
        <v>201</v>
      </c>
      <c r="B213" s="98" t="s">
        <v>202</v>
      </c>
      <c r="C213" s="113"/>
      <c r="D213" s="106">
        <f>D214</f>
        <v>100000</v>
      </c>
      <c r="E213" s="106">
        <f t="shared" si="103"/>
        <v>0</v>
      </c>
      <c r="F213" s="106">
        <f t="shared" si="103"/>
        <v>100000</v>
      </c>
    </row>
    <row r="214" spans="1:6" ht="26.4">
      <c r="A214" s="161" t="s">
        <v>203</v>
      </c>
      <c r="B214" s="105" t="s">
        <v>204</v>
      </c>
      <c r="C214" s="113"/>
      <c r="D214" s="106">
        <f>D215</f>
        <v>100000</v>
      </c>
      <c r="E214" s="106">
        <f t="shared" si="103"/>
        <v>0</v>
      </c>
      <c r="F214" s="106">
        <f t="shared" si="103"/>
        <v>100000</v>
      </c>
    </row>
    <row r="215" spans="1:6" ht="26.4">
      <c r="A215" s="162" t="s">
        <v>175</v>
      </c>
      <c r="B215" s="105" t="s">
        <v>204</v>
      </c>
      <c r="C215" s="115" t="s">
        <v>149</v>
      </c>
      <c r="D215" s="106">
        <f>D216</f>
        <v>100000</v>
      </c>
      <c r="E215" s="106">
        <f t="shared" si="103"/>
        <v>0</v>
      </c>
      <c r="F215" s="106">
        <f t="shared" si="103"/>
        <v>100000</v>
      </c>
    </row>
    <row r="216" spans="1:6" ht="26.4">
      <c r="A216" s="162" t="s">
        <v>150</v>
      </c>
      <c r="B216" s="105" t="s">
        <v>204</v>
      </c>
      <c r="C216" s="115" t="s">
        <v>151</v>
      </c>
      <c r="D216" s="101">
        <f>'Расходы_ведомств структура'!F74</f>
        <v>100000</v>
      </c>
      <c r="E216" s="101">
        <f>'Расходы_ведомств структура'!G74</f>
        <v>0</v>
      </c>
      <c r="F216" s="100">
        <f>D216-E216</f>
        <v>100000</v>
      </c>
    </row>
    <row r="217" spans="1:6">
      <c r="A217" s="159" t="s">
        <v>260</v>
      </c>
      <c r="B217" s="110" t="s">
        <v>261</v>
      </c>
      <c r="C217" s="120"/>
      <c r="D217" s="108">
        <f>D218</f>
        <v>199074</v>
      </c>
      <c r="E217" s="108">
        <f t="shared" ref="E217:F222" si="104">E218</f>
        <v>131281.44</v>
      </c>
      <c r="F217" s="108">
        <f t="shared" si="104"/>
        <v>67792.56</v>
      </c>
    </row>
    <row r="218" spans="1:6" ht="26.4">
      <c r="A218" s="160" t="s">
        <v>262</v>
      </c>
      <c r="B218" s="105" t="s">
        <v>263</v>
      </c>
      <c r="C218" s="120"/>
      <c r="D218" s="106">
        <f>D219</f>
        <v>199074</v>
      </c>
      <c r="E218" s="106">
        <f t="shared" si="104"/>
        <v>131281.44</v>
      </c>
      <c r="F218" s="106">
        <f t="shared" si="104"/>
        <v>67792.56</v>
      </c>
    </row>
    <row r="219" spans="1:6">
      <c r="A219" s="161" t="s">
        <v>264</v>
      </c>
      <c r="B219" s="105" t="s">
        <v>265</v>
      </c>
      <c r="C219" s="120"/>
      <c r="D219" s="106">
        <f>D220+D222</f>
        <v>199074</v>
      </c>
      <c r="E219" s="106">
        <f>E220+E222</f>
        <v>131281.44</v>
      </c>
      <c r="F219" s="106">
        <f>F220+F222</f>
        <v>67792.56</v>
      </c>
    </row>
    <row r="220" spans="1:6" ht="26.4">
      <c r="A220" s="162" t="s">
        <v>175</v>
      </c>
      <c r="B220" s="105" t="s">
        <v>265</v>
      </c>
      <c r="C220" s="120" t="s">
        <v>149</v>
      </c>
      <c r="D220" s="106">
        <f>D221</f>
        <v>104392.56</v>
      </c>
      <c r="E220" s="106">
        <f t="shared" si="104"/>
        <v>36600</v>
      </c>
      <c r="F220" s="106">
        <f t="shared" si="104"/>
        <v>67792.56</v>
      </c>
    </row>
    <row r="221" spans="1:6" ht="26.4">
      <c r="A221" s="162" t="s">
        <v>150</v>
      </c>
      <c r="B221" s="105" t="s">
        <v>265</v>
      </c>
      <c r="C221" s="120" t="s">
        <v>151</v>
      </c>
      <c r="D221" s="107">
        <f>'Расходы_ведомств структура'!F236</f>
        <v>104392.56</v>
      </c>
      <c r="E221" s="107">
        <f>'Расходы_ведомств структура'!G236</f>
        <v>36600</v>
      </c>
      <c r="F221" s="100">
        <f>D221-E221</f>
        <v>67792.56</v>
      </c>
    </row>
    <row r="222" spans="1:6">
      <c r="A222" s="198" t="s">
        <v>296</v>
      </c>
      <c r="B222" s="105" t="s">
        <v>265</v>
      </c>
      <c r="C222" s="76" t="s">
        <v>297</v>
      </c>
      <c r="D222" s="106">
        <f>D223</f>
        <v>94681.44</v>
      </c>
      <c r="E222" s="106">
        <f t="shared" si="104"/>
        <v>94681.44</v>
      </c>
      <c r="F222" s="106">
        <f t="shared" si="104"/>
        <v>0</v>
      </c>
    </row>
    <row r="223" spans="1:6">
      <c r="A223" s="198" t="s">
        <v>298</v>
      </c>
      <c r="B223" s="105" t="s">
        <v>265</v>
      </c>
      <c r="C223" s="76" t="s">
        <v>299</v>
      </c>
      <c r="D223" s="107">
        <f>'Расходы_ведомств структура'!F238</f>
        <v>94681.44</v>
      </c>
      <c r="E223" s="107">
        <f>'Расходы_ведомств структура'!G238</f>
        <v>94681.44</v>
      </c>
      <c r="F223" s="100">
        <f>D223-E223</f>
        <v>0</v>
      </c>
    </row>
    <row r="224" spans="1:6" ht="55.2">
      <c r="A224" s="159" t="s">
        <v>143</v>
      </c>
      <c r="B224" s="112" t="s">
        <v>144</v>
      </c>
      <c r="C224" s="114"/>
      <c r="D224" s="103">
        <f>D225</f>
        <v>15982851</v>
      </c>
      <c r="E224" s="103">
        <f t="shared" ref="E224" si="105">E225</f>
        <v>12395528.5</v>
      </c>
      <c r="F224" s="103">
        <f>D224-E224</f>
        <v>3587322.5</v>
      </c>
    </row>
    <row r="225" spans="1:6" ht="26.4">
      <c r="A225" s="160" t="s">
        <v>50</v>
      </c>
      <c r="B225" s="102" t="s">
        <v>145</v>
      </c>
      <c r="C225" s="114"/>
      <c r="D225" s="104">
        <f>D226+D233+D236+D239</f>
        <v>15982851</v>
      </c>
      <c r="E225" s="104">
        <f>E226+E233+E236+E239</f>
        <v>12395528.5</v>
      </c>
      <c r="F225" s="104">
        <f>D225-E225</f>
        <v>3587322.5</v>
      </c>
    </row>
    <row r="226" spans="1:6">
      <c r="A226" s="161" t="s">
        <v>146</v>
      </c>
      <c r="B226" s="102" t="s">
        <v>147</v>
      </c>
      <c r="C226" s="114"/>
      <c r="D226" s="104">
        <f>D227+D229+D231</f>
        <v>11248975</v>
      </c>
      <c r="E226" s="104">
        <f t="shared" ref="E226" si="106">E227+E229+E231</f>
        <v>7760465.4299999988</v>
      </c>
      <c r="F226" s="104">
        <f t="shared" ref="F226:F250" si="107">D226-E226</f>
        <v>3488509.5700000012</v>
      </c>
    </row>
    <row r="227" spans="1:6" ht="66">
      <c r="A227" s="162" t="s">
        <v>38</v>
      </c>
      <c r="B227" s="105" t="s">
        <v>147</v>
      </c>
      <c r="C227" s="115" t="s">
        <v>139</v>
      </c>
      <c r="D227" s="106">
        <f>D228</f>
        <v>8796214</v>
      </c>
      <c r="E227" s="106">
        <f t="shared" ref="E227" si="108">E228</f>
        <v>6129123.9299999997</v>
      </c>
      <c r="F227" s="104">
        <f t="shared" si="107"/>
        <v>2667090.0700000003</v>
      </c>
    </row>
    <row r="228" spans="1:6" ht="26.4">
      <c r="A228" s="162" t="s">
        <v>140</v>
      </c>
      <c r="B228" s="105" t="s">
        <v>147</v>
      </c>
      <c r="C228" s="115" t="s">
        <v>141</v>
      </c>
      <c r="D228" s="107">
        <f>'Расходы_ведомств структура'!F21</f>
        <v>8796214</v>
      </c>
      <c r="E228" s="107">
        <f>'Расходы_ведомств структура'!G21</f>
        <v>6129123.9299999997</v>
      </c>
      <c r="F228" s="104">
        <f t="shared" si="107"/>
        <v>2667090.0700000003</v>
      </c>
    </row>
    <row r="229" spans="1:6" ht="26.4">
      <c r="A229" s="162" t="s">
        <v>148</v>
      </c>
      <c r="B229" s="105" t="s">
        <v>147</v>
      </c>
      <c r="C229" s="115" t="s">
        <v>149</v>
      </c>
      <c r="D229" s="106">
        <f>D230</f>
        <v>2447261</v>
      </c>
      <c r="E229" s="106">
        <f t="shared" ref="E229" si="109">E230</f>
        <v>1626196.69</v>
      </c>
      <c r="F229" s="104">
        <f t="shared" si="107"/>
        <v>821064.31</v>
      </c>
    </row>
    <row r="230" spans="1:6" ht="26.4">
      <c r="A230" s="162" t="s">
        <v>150</v>
      </c>
      <c r="B230" s="105" t="s">
        <v>147</v>
      </c>
      <c r="C230" s="115" t="s">
        <v>151</v>
      </c>
      <c r="D230" s="107">
        <f>'Расходы_ведомств структура'!F23</f>
        <v>2447261</v>
      </c>
      <c r="E230" s="107">
        <f>'Расходы_ведомств структура'!G23</f>
        <v>1626196.69</v>
      </c>
      <c r="F230" s="104">
        <f t="shared" si="107"/>
        <v>821064.31</v>
      </c>
    </row>
    <row r="231" spans="1:6">
      <c r="A231" s="162" t="s">
        <v>152</v>
      </c>
      <c r="B231" s="105" t="s">
        <v>147</v>
      </c>
      <c r="C231" s="115" t="s">
        <v>153</v>
      </c>
      <c r="D231" s="106">
        <f>D232</f>
        <v>5500</v>
      </c>
      <c r="E231" s="106">
        <f t="shared" ref="E231" si="110">E232</f>
        <v>5144.8100000000004</v>
      </c>
      <c r="F231" s="104">
        <f t="shared" si="107"/>
        <v>355.1899999999996</v>
      </c>
    </row>
    <row r="232" spans="1:6">
      <c r="A232" s="162" t="s">
        <v>154</v>
      </c>
      <c r="B232" s="105" t="s">
        <v>147</v>
      </c>
      <c r="C232" s="115" t="s">
        <v>155</v>
      </c>
      <c r="D232" s="107">
        <f>'Расходы_ведомств структура'!F25</f>
        <v>5500</v>
      </c>
      <c r="E232" s="107">
        <f>'Расходы_ведомств структура'!G25</f>
        <v>5144.8100000000004</v>
      </c>
      <c r="F232" s="104">
        <f t="shared" si="107"/>
        <v>355.1899999999996</v>
      </c>
    </row>
    <row r="233" spans="1:6">
      <c r="A233" s="161" t="s">
        <v>323</v>
      </c>
      <c r="B233" s="105" t="s">
        <v>324</v>
      </c>
      <c r="C233" s="115"/>
      <c r="D233" s="106">
        <f>D234</f>
        <v>1860</v>
      </c>
      <c r="E233" s="106">
        <f t="shared" ref="E233:E234" si="111">E234</f>
        <v>1860</v>
      </c>
      <c r="F233" s="104">
        <f t="shared" si="107"/>
        <v>0</v>
      </c>
    </row>
    <row r="234" spans="1:6" ht="26.4">
      <c r="A234" s="162" t="s">
        <v>325</v>
      </c>
      <c r="B234" s="105" t="s">
        <v>324</v>
      </c>
      <c r="C234" s="115" t="s">
        <v>326</v>
      </c>
      <c r="D234" s="106">
        <f>D235</f>
        <v>1860</v>
      </c>
      <c r="E234" s="106">
        <f t="shared" si="111"/>
        <v>1860</v>
      </c>
      <c r="F234" s="104">
        <f t="shared" si="107"/>
        <v>0</v>
      </c>
    </row>
    <row r="235" spans="1:6">
      <c r="A235" s="162" t="s">
        <v>327</v>
      </c>
      <c r="B235" s="105" t="s">
        <v>324</v>
      </c>
      <c r="C235" s="115" t="s">
        <v>328</v>
      </c>
      <c r="D235" s="107">
        <f>'Расходы_ведомств структура'!F325</f>
        <v>1860</v>
      </c>
      <c r="E235" s="107">
        <f>'Расходы_ведомств структура'!G325</f>
        <v>1860</v>
      </c>
      <c r="F235" s="104">
        <f t="shared" si="107"/>
        <v>0</v>
      </c>
    </row>
    <row r="236" spans="1:6" ht="39.6">
      <c r="A236" s="49" t="s">
        <v>363</v>
      </c>
      <c r="B236" s="66" t="s">
        <v>364</v>
      </c>
      <c r="C236" s="65"/>
      <c r="D236" s="106">
        <f t="shared" ref="D236:E237" si="112">D237</f>
        <v>4273616</v>
      </c>
      <c r="E236" s="106">
        <f t="shared" si="112"/>
        <v>4273616</v>
      </c>
      <c r="F236" s="104">
        <f t="shared" si="107"/>
        <v>0</v>
      </c>
    </row>
    <row r="237" spans="1:6">
      <c r="A237" s="157" t="s">
        <v>296</v>
      </c>
      <c r="B237" s="66" t="s">
        <v>364</v>
      </c>
      <c r="C237" s="65" t="s">
        <v>297</v>
      </c>
      <c r="D237" s="106">
        <f t="shared" si="112"/>
        <v>4273616</v>
      </c>
      <c r="E237" s="106">
        <f t="shared" si="112"/>
        <v>4273616</v>
      </c>
      <c r="F237" s="104">
        <f t="shared" si="107"/>
        <v>0</v>
      </c>
    </row>
    <row r="238" spans="1:6">
      <c r="A238" s="157" t="s">
        <v>298</v>
      </c>
      <c r="B238" s="66" t="s">
        <v>364</v>
      </c>
      <c r="C238" s="65" t="s">
        <v>299</v>
      </c>
      <c r="D238" s="107">
        <f>'Расходы_ведомств структура'!F332</f>
        <v>4273616</v>
      </c>
      <c r="E238" s="107">
        <f>'Расходы_ведомств структура'!G332</f>
        <v>4273616</v>
      </c>
      <c r="F238" s="104">
        <f t="shared" si="107"/>
        <v>0</v>
      </c>
    </row>
    <row r="239" spans="1:6">
      <c r="A239" s="161" t="s">
        <v>205</v>
      </c>
      <c r="B239" s="105" t="s">
        <v>206</v>
      </c>
      <c r="C239" s="115"/>
      <c r="D239" s="106">
        <f>D240+D242</f>
        <v>458400</v>
      </c>
      <c r="E239" s="106">
        <f t="shared" ref="E239" si="113">E240+E242</f>
        <v>359587.07</v>
      </c>
      <c r="F239" s="104">
        <f t="shared" si="107"/>
        <v>98812.93</v>
      </c>
    </row>
    <row r="240" spans="1:6" ht="26.4">
      <c r="A240" s="162" t="s">
        <v>175</v>
      </c>
      <c r="B240" s="105" t="s">
        <v>206</v>
      </c>
      <c r="C240" s="115" t="s">
        <v>149</v>
      </c>
      <c r="D240" s="106">
        <f>D241</f>
        <v>342959.86</v>
      </c>
      <c r="E240" s="106">
        <f t="shared" ref="E240" si="114">E241</f>
        <v>244822.62</v>
      </c>
      <c r="F240" s="104">
        <f t="shared" si="107"/>
        <v>98137.239999999991</v>
      </c>
    </row>
    <row r="241" spans="1:6" ht="26.4">
      <c r="A241" s="162" t="s">
        <v>150</v>
      </c>
      <c r="B241" s="105" t="s">
        <v>206</v>
      </c>
      <c r="C241" s="115" t="s">
        <v>151</v>
      </c>
      <c r="D241" s="107">
        <f>'Расходы_ведомств структура'!F79</f>
        <v>342959.86</v>
      </c>
      <c r="E241" s="107">
        <f>'Расходы_ведомств структура'!G79</f>
        <v>244822.62</v>
      </c>
      <c r="F241" s="104">
        <f t="shared" si="107"/>
        <v>98137.239999999991</v>
      </c>
    </row>
    <row r="242" spans="1:6">
      <c r="A242" s="162" t="s">
        <v>152</v>
      </c>
      <c r="B242" s="105" t="s">
        <v>206</v>
      </c>
      <c r="C242" s="115" t="s">
        <v>153</v>
      </c>
      <c r="D242" s="106">
        <f>SUM(D243:D244)</f>
        <v>115440.14</v>
      </c>
      <c r="E242" s="106">
        <f>SUM(E243:E244)</f>
        <v>114764.45</v>
      </c>
      <c r="F242" s="104">
        <f t="shared" si="107"/>
        <v>675.69000000000233</v>
      </c>
    </row>
    <row r="243" spans="1:6">
      <c r="A243" s="157" t="s">
        <v>409</v>
      </c>
      <c r="B243" s="105" t="s">
        <v>206</v>
      </c>
      <c r="C243" s="115" t="s">
        <v>408</v>
      </c>
      <c r="D243" s="107">
        <f>'Расходы_ведомств структура'!F81</f>
        <v>41840.14</v>
      </c>
      <c r="E243" s="107">
        <f>'Расходы_ведомств структура'!G81</f>
        <v>41840.14</v>
      </c>
      <c r="F243" s="104">
        <f t="shared" si="107"/>
        <v>0</v>
      </c>
    </row>
    <row r="244" spans="1:6">
      <c r="A244" s="162" t="s">
        <v>154</v>
      </c>
      <c r="B244" s="105" t="s">
        <v>206</v>
      </c>
      <c r="C244" s="115" t="s">
        <v>155</v>
      </c>
      <c r="D244" s="107">
        <f>'Расходы_ведомств структура'!F82</f>
        <v>73600</v>
      </c>
      <c r="E244" s="107">
        <f>'Расходы_ведомств структура'!G82</f>
        <v>72924.31</v>
      </c>
      <c r="F244" s="104">
        <f t="shared" si="107"/>
        <v>675.69000000000233</v>
      </c>
    </row>
    <row r="245" spans="1:6">
      <c r="A245" s="159" t="s">
        <v>332</v>
      </c>
      <c r="B245" s="110" t="s">
        <v>333</v>
      </c>
      <c r="C245" s="116"/>
      <c r="D245" s="108">
        <f>D246</f>
        <v>390600</v>
      </c>
      <c r="E245" s="108">
        <f t="shared" ref="E245:E246" si="115">E246</f>
        <v>245556.27</v>
      </c>
      <c r="F245" s="103">
        <f t="shared" si="107"/>
        <v>145043.73000000001</v>
      </c>
    </row>
    <row r="246" spans="1:6" ht="66">
      <c r="A246" s="161" t="s">
        <v>38</v>
      </c>
      <c r="B246" s="105" t="s">
        <v>333</v>
      </c>
      <c r="C246" s="115" t="s">
        <v>139</v>
      </c>
      <c r="D246" s="106">
        <f>D247</f>
        <v>390600</v>
      </c>
      <c r="E246" s="106">
        <f t="shared" si="115"/>
        <v>245556.27</v>
      </c>
      <c r="F246" s="104">
        <f t="shared" si="107"/>
        <v>145043.73000000001</v>
      </c>
    </row>
    <row r="247" spans="1:6" ht="26.4">
      <c r="A247" s="162" t="s">
        <v>334</v>
      </c>
      <c r="B247" s="105" t="s">
        <v>333</v>
      </c>
      <c r="C247" s="115" t="s">
        <v>141</v>
      </c>
      <c r="D247" s="107">
        <f>'Расходы_ведомств структура'!F85</f>
        <v>390600</v>
      </c>
      <c r="E247" s="107">
        <f>'Расходы_ведомств структура'!G85</f>
        <v>245556.27</v>
      </c>
      <c r="F247" s="104">
        <f t="shared" si="107"/>
        <v>145043.73000000001</v>
      </c>
    </row>
    <row r="248" spans="1:6" ht="41.4">
      <c r="A248" s="159" t="s">
        <v>335</v>
      </c>
      <c r="B248" s="110" t="s">
        <v>336</v>
      </c>
      <c r="C248" s="116"/>
      <c r="D248" s="108">
        <f>D249</f>
        <v>562460</v>
      </c>
      <c r="E248" s="108">
        <f t="shared" ref="E248:E249" si="116">E249</f>
        <v>327108.19</v>
      </c>
      <c r="F248" s="103">
        <f t="shared" si="107"/>
        <v>235351.81</v>
      </c>
    </row>
    <row r="249" spans="1:6" ht="66">
      <c r="A249" s="161" t="s">
        <v>38</v>
      </c>
      <c r="B249" s="105" t="s">
        <v>336</v>
      </c>
      <c r="C249" s="115" t="s">
        <v>139</v>
      </c>
      <c r="D249" s="106">
        <f>D250</f>
        <v>562460</v>
      </c>
      <c r="E249" s="106">
        <f t="shared" si="116"/>
        <v>327108.19</v>
      </c>
      <c r="F249" s="104">
        <f t="shared" si="107"/>
        <v>235351.81</v>
      </c>
    </row>
    <row r="250" spans="1:6" ht="26.4">
      <c r="A250" s="162" t="s">
        <v>334</v>
      </c>
      <c r="B250" s="105" t="s">
        <v>336</v>
      </c>
      <c r="C250" s="115" t="s">
        <v>141</v>
      </c>
      <c r="D250" s="107">
        <f>'Расходы_ведомств структура'!F88</f>
        <v>562460</v>
      </c>
      <c r="E250" s="107">
        <f>'Расходы_ведомств структура'!G88</f>
        <v>327108.19</v>
      </c>
      <c r="F250" s="104">
        <f t="shared" si="107"/>
        <v>235351.81</v>
      </c>
    </row>
    <row r="251" spans="1:6">
      <c r="A251" s="159" t="s">
        <v>156</v>
      </c>
      <c r="B251" s="110" t="s">
        <v>157</v>
      </c>
      <c r="C251" s="115"/>
      <c r="D251" s="108">
        <f>D252</f>
        <v>700843</v>
      </c>
      <c r="E251" s="108">
        <f t="shared" ref="E251:F253" si="117">E252</f>
        <v>578164.14</v>
      </c>
      <c r="F251" s="108">
        <f t="shared" si="117"/>
        <v>122678.85999999999</v>
      </c>
    </row>
    <row r="252" spans="1:6" ht="39.6">
      <c r="A252" s="161" t="s">
        <v>158</v>
      </c>
      <c r="B252" s="105" t="s">
        <v>159</v>
      </c>
      <c r="C252" s="115"/>
      <c r="D252" s="106">
        <f>D253</f>
        <v>700843</v>
      </c>
      <c r="E252" s="106">
        <f t="shared" si="117"/>
        <v>578164.14</v>
      </c>
      <c r="F252" s="106">
        <f t="shared" si="117"/>
        <v>122678.85999999999</v>
      </c>
    </row>
    <row r="253" spans="1:6" ht="66">
      <c r="A253" s="162" t="s">
        <v>38</v>
      </c>
      <c r="B253" s="105" t="s">
        <v>159</v>
      </c>
      <c r="C253" s="115" t="s">
        <v>139</v>
      </c>
      <c r="D253" s="106">
        <f>D254</f>
        <v>700843</v>
      </c>
      <c r="E253" s="106">
        <f t="shared" si="117"/>
        <v>578164.14</v>
      </c>
      <c r="F253" s="106">
        <f t="shared" si="117"/>
        <v>122678.85999999999</v>
      </c>
    </row>
    <row r="254" spans="1:6" ht="26.4">
      <c r="A254" s="162" t="s">
        <v>140</v>
      </c>
      <c r="B254" s="105" t="s">
        <v>159</v>
      </c>
      <c r="C254" s="115" t="s">
        <v>141</v>
      </c>
      <c r="D254" s="107">
        <f>'Расходы_ведомств структура'!F29</f>
        <v>700843</v>
      </c>
      <c r="E254" s="107">
        <f>'Расходы_ведомств структура'!G29</f>
        <v>578164.14</v>
      </c>
      <c r="F254" s="100">
        <f>D254-E254</f>
        <v>122678.85999999999</v>
      </c>
    </row>
    <row r="255" spans="1:6" ht="55.2">
      <c r="A255" s="159" t="s">
        <v>48</v>
      </c>
      <c r="B255" s="118" t="s">
        <v>136</v>
      </c>
      <c r="C255" s="98"/>
      <c r="D255" s="99">
        <f>D256</f>
        <v>2068920</v>
      </c>
      <c r="E255" s="99">
        <f t="shared" ref="E255:F257" si="118">E256</f>
        <v>1551690</v>
      </c>
      <c r="F255" s="99">
        <f t="shared" si="118"/>
        <v>517230</v>
      </c>
    </row>
    <row r="256" spans="1:6" ht="26.4">
      <c r="A256" s="161" t="s">
        <v>137</v>
      </c>
      <c r="B256" s="98" t="s">
        <v>138</v>
      </c>
      <c r="C256" s="118"/>
      <c r="D256" s="100">
        <f>D257</f>
        <v>2068920</v>
      </c>
      <c r="E256" s="100">
        <f t="shared" si="118"/>
        <v>1551690</v>
      </c>
      <c r="F256" s="100">
        <f t="shared" si="118"/>
        <v>517230</v>
      </c>
    </row>
    <row r="257" spans="1:6" ht="66">
      <c r="A257" s="162" t="s">
        <v>38</v>
      </c>
      <c r="B257" s="98" t="s">
        <v>138</v>
      </c>
      <c r="C257" s="113" t="s">
        <v>139</v>
      </c>
      <c r="D257" s="100">
        <f>D258</f>
        <v>2068920</v>
      </c>
      <c r="E257" s="100">
        <f t="shared" si="118"/>
        <v>1551690</v>
      </c>
      <c r="F257" s="100">
        <f t="shared" si="118"/>
        <v>517230</v>
      </c>
    </row>
    <row r="258" spans="1:6" ht="26.4">
      <c r="A258" s="162" t="s">
        <v>140</v>
      </c>
      <c r="B258" s="98" t="s">
        <v>138</v>
      </c>
      <c r="C258" s="113" t="s">
        <v>141</v>
      </c>
      <c r="D258" s="101">
        <f>'Расходы_ведомств структура'!F15</f>
        <v>2068920</v>
      </c>
      <c r="E258" s="101">
        <f>'Расходы_ведомств структура'!G15</f>
        <v>1551690</v>
      </c>
      <c r="F258" s="100">
        <f>D258-E258</f>
        <v>517230</v>
      </c>
    </row>
    <row r="259" spans="1:6" ht="27.6">
      <c r="A259" s="159" t="s">
        <v>208</v>
      </c>
      <c r="B259" s="112" t="s">
        <v>209</v>
      </c>
      <c r="C259" s="114"/>
      <c r="D259" s="103">
        <f>D260</f>
        <v>686374</v>
      </c>
      <c r="E259" s="103">
        <f t="shared" ref="E259:F260" si="119">E260</f>
        <v>394817.54000000004</v>
      </c>
      <c r="F259" s="103">
        <f t="shared" si="119"/>
        <v>291556.45999999996</v>
      </c>
    </row>
    <row r="260" spans="1:6">
      <c r="A260" s="161" t="s">
        <v>55</v>
      </c>
      <c r="B260" s="102" t="s">
        <v>210</v>
      </c>
      <c r="C260" s="114"/>
      <c r="D260" s="104">
        <f>D261</f>
        <v>686374</v>
      </c>
      <c r="E260" s="104">
        <f t="shared" si="119"/>
        <v>394817.54000000004</v>
      </c>
      <c r="F260" s="104">
        <f t="shared" si="119"/>
        <v>291556.45999999996</v>
      </c>
    </row>
    <row r="261" spans="1:6" ht="26.4">
      <c r="A261" s="162" t="s">
        <v>211</v>
      </c>
      <c r="B261" s="102" t="s">
        <v>212</v>
      </c>
      <c r="C261" s="114"/>
      <c r="D261" s="104">
        <f>D262+D264</f>
        <v>686374</v>
      </c>
      <c r="E261" s="104">
        <f t="shared" ref="E261:F261" si="120">E262+E264</f>
        <v>394817.54000000004</v>
      </c>
      <c r="F261" s="104">
        <f t="shared" si="120"/>
        <v>291556.45999999996</v>
      </c>
    </row>
    <row r="262" spans="1:6" ht="66">
      <c r="A262" s="162" t="s">
        <v>38</v>
      </c>
      <c r="B262" s="102" t="s">
        <v>212</v>
      </c>
      <c r="C262" s="114" t="s">
        <v>139</v>
      </c>
      <c r="D262" s="104">
        <f>D263</f>
        <v>513474</v>
      </c>
      <c r="E262" s="104">
        <f t="shared" ref="E262:F262" si="121">E263</f>
        <v>386694.7</v>
      </c>
      <c r="F262" s="104">
        <f t="shared" si="121"/>
        <v>126779.29999999999</v>
      </c>
    </row>
    <row r="263" spans="1:6" ht="26.4">
      <c r="A263" s="162" t="s">
        <v>140</v>
      </c>
      <c r="B263" s="102" t="s">
        <v>212</v>
      </c>
      <c r="C263" s="114" t="s">
        <v>141</v>
      </c>
      <c r="D263" s="109">
        <f>'Расходы_ведомств структура'!F95</f>
        <v>513474</v>
      </c>
      <c r="E263" s="109">
        <f>'Расходы_ведомств структура'!G95</f>
        <v>386694.7</v>
      </c>
      <c r="F263" s="100">
        <f>D263-E263</f>
        <v>126779.29999999999</v>
      </c>
    </row>
    <row r="264" spans="1:6" ht="26.4">
      <c r="A264" s="162" t="s">
        <v>175</v>
      </c>
      <c r="B264" s="102" t="s">
        <v>212</v>
      </c>
      <c r="C264" s="114" t="s">
        <v>149</v>
      </c>
      <c r="D264" s="104">
        <f>D265</f>
        <v>172900</v>
      </c>
      <c r="E264" s="104">
        <f t="shared" ref="E264:F264" si="122">E265</f>
        <v>8122.84</v>
      </c>
      <c r="F264" s="104">
        <f t="shared" si="122"/>
        <v>164777.16</v>
      </c>
    </row>
    <row r="265" spans="1:6" ht="39.6">
      <c r="A265" s="162" t="s">
        <v>150</v>
      </c>
      <c r="B265" s="102" t="s">
        <v>212</v>
      </c>
      <c r="C265" s="114" t="s">
        <v>151</v>
      </c>
      <c r="D265" s="109">
        <f>'Расходы_ведомств структура'!F97</f>
        <v>172900</v>
      </c>
      <c r="E265" s="109">
        <f>'Расходы_ведомств структура'!G97</f>
        <v>8122.84</v>
      </c>
      <c r="F265" s="100">
        <f>D265-E265</f>
        <v>164777.16</v>
      </c>
    </row>
    <row r="266" spans="1:6">
      <c r="A266" s="88"/>
      <c r="B266" s="89"/>
      <c r="C266" s="89"/>
      <c r="D266" s="88"/>
      <c r="E266" s="88"/>
      <c r="F266" s="125"/>
    </row>
    <row r="271" spans="1:6">
      <c r="A271" s="88"/>
      <c r="B271" s="89"/>
      <c r="C271" s="89"/>
      <c r="D271" s="88"/>
    </row>
    <row r="272" spans="1:6">
      <c r="A272" s="88"/>
      <c r="B272" s="89"/>
      <c r="C272" s="89"/>
      <c r="D272" s="88"/>
    </row>
    <row r="273" spans="1:4">
      <c r="A273" s="88"/>
      <c r="B273" s="89"/>
      <c r="C273" s="89"/>
      <c r="D273" s="88"/>
    </row>
  </sheetData>
  <mergeCells count="2">
    <mergeCell ref="A2:F2"/>
    <mergeCell ref="A3:F3"/>
  </mergeCells>
  <pageMargins left="0.59055118110236227" right="0.39370078740157483" top="0.39370078740157483" bottom="0.39370078740157483" header="0.31496062992125984" footer="0.31496062992125984"/>
  <pageSetup paperSize="9" scale="86" fitToHeight="10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A4" sqref="A4:E4"/>
    </sheetView>
  </sheetViews>
  <sheetFormatPr defaultColWidth="9.21875" defaultRowHeight="13.8"/>
  <cols>
    <col min="1" max="1" width="37.109375" style="3" customWidth="1"/>
    <col min="2" max="2" width="24.77734375" style="3" customWidth="1"/>
    <col min="3" max="3" width="15.21875" style="3" customWidth="1"/>
    <col min="4" max="4" width="14.109375" style="3" customWidth="1"/>
    <col min="5" max="5" width="13.33203125" style="3" customWidth="1"/>
    <col min="6" max="16384" width="9.21875" style="3"/>
  </cols>
  <sheetData>
    <row r="1" spans="1:5" ht="14.1" customHeight="1">
      <c r="A1" s="14"/>
      <c r="B1" s="14"/>
      <c r="C1" s="14"/>
      <c r="D1" s="14"/>
      <c r="E1" s="14"/>
    </row>
    <row r="2" spans="1:5" s="15" customFormat="1" ht="14.1" customHeight="1">
      <c r="A2" s="193" t="s">
        <v>35</v>
      </c>
      <c r="B2" s="193"/>
      <c r="C2" s="193"/>
      <c r="D2" s="193"/>
      <c r="E2" s="193"/>
    </row>
    <row r="3" spans="1:5" s="1" customFormat="1" ht="12" customHeight="1">
      <c r="A3" s="193" t="s">
        <v>34</v>
      </c>
      <c r="B3" s="193"/>
      <c r="C3" s="193"/>
      <c r="D3" s="193"/>
      <c r="E3" s="193"/>
    </row>
    <row r="4" spans="1:5" s="1" customFormat="1" ht="12" customHeight="1">
      <c r="A4" s="193" t="s">
        <v>403</v>
      </c>
      <c r="B4" s="193"/>
      <c r="C4" s="193"/>
      <c r="D4" s="193"/>
      <c r="E4" s="193"/>
    </row>
    <row r="5" spans="1:5" ht="12" customHeight="1">
      <c r="A5" s="16"/>
      <c r="B5" s="17"/>
      <c r="C5" s="18"/>
      <c r="D5" s="19"/>
      <c r="E5" s="20"/>
    </row>
    <row r="6" spans="1:5" ht="13.5" customHeight="1">
      <c r="A6" s="194" t="s">
        <v>0</v>
      </c>
      <c r="B6" s="194" t="s">
        <v>22</v>
      </c>
      <c r="C6" s="194" t="s">
        <v>2</v>
      </c>
      <c r="D6" s="194" t="s">
        <v>3</v>
      </c>
      <c r="E6" s="194" t="s">
        <v>4</v>
      </c>
    </row>
    <row r="7" spans="1:5" ht="12" customHeight="1">
      <c r="A7" s="194"/>
      <c r="B7" s="194"/>
      <c r="C7" s="194"/>
      <c r="D7" s="194"/>
      <c r="E7" s="194"/>
    </row>
    <row r="8" spans="1:5" ht="12" customHeight="1">
      <c r="A8" s="194"/>
      <c r="B8" s="194"/>
      <c r="C8" s="194"/>
      <c r="D8" s="194"/>
      <c r="E8" s="194"/>
    </row>
    <row r="9" spans="1:5" ht="11.25" customHeight="1">
      <c r="A9" s="194"/>
      <c r="B9" s="194"/>
      <c r="C9" s="194"/>
      <c r="D9" s="194"/>
      <c r="E9" s="194"/>
    </row>
    <row r="10" spans="1:5" ht="10.5" customHeight="1">
      <c r="A10" s="195"/>
      <c r="B10" s="195"/>
      <c r="C10" s="195"/>
      <c r="D10" s="195"/>
      <c r="E10" s="195"/>
    </row>
    <row r="11" spans="1:5" ht="12" customHeight="1">
      <c r="A11" s="181">
        <v>1</v>
      </c>
      <c r="B11" s="182">
        <v>2</v>
      </c>
      <c r="C11" s="183" t="s">
        <v>53</v>
      </c>
      <c r="D11" s="183" t="s">
        <v>5</v>
      </c>
      <c r="E11" s="183" t="s">
        <v>6</v>
      </c>
    </row>
    <row r="12" spans="1:5" ht="27.6">
      <c r="A12" s="168" t="s">
        <v>23</v>
      </c>
      <c r="B12" s="169" t="s">
        <v>8</v>
      </c>
      <c r="C12" s="170">
        <f>C14+C18</f>
        <v>-5009275.4900000095</v>
      </c>
      <c r="D12" s="170">
        <f>D14+D18</f>
        <v>-42034597.950000003</v>
      </c>
      <c r="E12" s="171">
        <v>0</v>
      </c>
    </row>
    <row r="13" spans="1:5">
      <c r="A13" s="172" t="s">
        <v>9</v>
      </c>
      <c r="B13" s="173"/>
      <c r="C13" s="174"/>
      <c r="D13" s="174"/>
      <c r="E13" s="171"/>
    </row>
    <row r="14" spans="1:5" ht="27.6">
      <c r="A14" s="172" t="s">
        <v>369</v>
      </c>
      <c r="B14" s="173"/>
      <c r="C14" s="174">
        <f>SUM(C15:C17)</f>
        <v>-9700000</v>
      </c>
      <c r="D14" s="174">
        <f>SUM(D15:D17)</f>
        <v>-9700000</v>
      </c>
      <c r="E14" s="171">
        <f>C14-D14</f>
        <v>0</v>
      </c>
    </row>
    <row r="15" spans="1:5" ht="41.4">
      <c r="A15" s="175" t="s">
        <v>372</v>
      </c>
      <c r="B15" s="173" t="s">
        <v>366</v>
      </c>
      <c r="C15" s="176">
        <v>0</v>
      </c>
      <c r="D15" s="176">
        <v>0</v>
      </c>
      <c r="E15" s="171">
        <f>C15-D15</f>
        <v>0</v>
      </c>
    </row>
    <row r="16" spans="1:5" ht="41.4">
      <c r="A16" s="175" t="s">
        <v>371</v>
      </c>
      <c r="B16" s="173" t="s">
        <v>367</v>
      </c>
      <c r="C16" s="176">
        <v>0</v>
      </c>
      <c r="D16" s="176">
        <v>0</v>
      </c>
      <c r="E16" s="171">
        <f>C16-D16</f>
        <v>0</v>
      </c>
    </row>
    <row r="17" spans="1:5" ht="69">
      <c r="A17" s="175" t="s">
        <v>373</v>
      </c>
      <c r="B17" s="173" t="s">
        <v>368</v>
      </c>
      <c r="C17" s="176">
        <v>-9700000</v>
      </c>
      <c r="D17" s="176">
        <v>-9700000</v>
      </c>
      <c r="E17" s="171">
        <f>C17-D17</f>
        <v>0</v>
      </c>
    </row>
    <row r="18" spans="1:5">
      <c r="A18" s="172" t="s">
        <v>370</v>
      </c>
      <c r="B18" s="173" t="s">
        <v>24</v>
      </c>
      <c r="C18" s="177">
        <f>C19+C20</f>
        <v>4690724.5099999905</v>
      </c>
      <c r="D18" s="177">
        <f>D19+D20</f>
        <v>-32334597.950000003</v>
      </c>
      <c r="E18" s="178">
        <v>0</v>
      </c>
    </row>
    <row r="19" spans="1:5">
      <c r="A19" s="175" t="s">
        <v>25</v>
      </c>
      <c r="B19" s="173" t="s">
        <v>26</v>
      </c>
      <c r="C19" s="179">
        <v>-169034499.41</v>
      </c>
      <c r="D19" s="179">
        <v>-109649654.75</v>
      </c>
      <c r="E19" s="180" t="s">
        <v>27</v>
      </c>
    </row>
    <row r="20" spans="1:5">
      <c r="A20" s="175" t="s">
        <v>28</v>
      </c>
      <c r="B20" s="173" t="s">
        <v>29</v>
      </c>
      <c r="C20" s="179">
        <v>173725223.91999999</v>
      </c>
      <c r="D20" s="179">
        <v>77315056.799999997</v>
      </c>
      <c r="E20" s="180" t="s">
        <v>27</v>
      </c>
    </row>
    <row r="21" spans="1:5" ht="10.050000000000001" customHeight="1">
      <c r="A21" s="164"/>
      <c r="B21" s="165"/>
      <c r="C21" s="166"/>
      <c r="D21" s="167"/>
      <c r="E21" s="167"/>
    </row>
    <row r="22" spans="1:5" hidden="1">
      <c r="A22" s="21" t="s">
        <v>30</v>
      </c>
      <c r="B22" s="21"/>
      <c r="C22" s="21"/>
      <c r="D22" s="21"/>
      <c r="E22" s="21"/>
    </row>
    <row r="23" spans="1:5" hidden="1">
      <c r="A23" s="192" t="s">
        <v>30</v>
      </c>
      <c r="B23" s="192"/>
      <c r="C23" s="192"/>
      <c r="D23" s="192"/>
      <c r="E23" s="192"/>
    </row>
    <row r="24" spans="1:5" hidden="1">
      <c r="A24" s="22" t="s">
        <v>30</v>
      </c>
      <c r="B24" s="22"/>
      <c r="C24" s="22"/>
      <c r="D24" s="22"/>
      <c r="E24" s="22"/>
    </row>
  </sheetData>
  <mergeCells count="9">
    <mergeCell ref="A23:E23"/>
    <mergeCell ref="A2:E2"/>
    <mergeCell ref="A6:A10"/>
    <mergeCell ref="B6:B10"/>
    <mergeCell ref="C6:C10"/>
    <mergeCell ref="D6:D10"/>
    <mergeCell ref="E6:E10"/>
    <mergeCell ref="A3:E3"/>
    <mergeCell ref="A4:E4"/>
  </mergeCells>
  <pageMargins left="0.78740157480314965" right="0.39370078740157483" top="0.39370078740157483" bottom="0.39370078740157483" header="0.31496062992125984" footer="0.31496062992125984"/>
  <pageSetup paperSize="9" scale="86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0F23E5C-4C69-4227-9985-38ABC482CD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Расходы_ведомств структура</vt:lpstr>
      <vt:lpstr>расходы_разделы подразделы</vt:lpstr>
      <vt:lpstr>целевые программы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User</cp:lastModifiedBy>
  <cp:lastPrinted>2019-10-28T09:52:20Z</cp:lastPrinted>
  <dcterms:created xsi:type="dcterms:W3CDTF">2016-07-11T12:17:39Z</dcterms:created>
  <dcterms:modified xsi:type="dcterms:W3CDTF">2019-10-28T09:59:42Z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C:\Users\User\AppData\Local\Кейсистемс\Свод-Смарт\ReportManager\sv_0503117m_20160101__win_1.xlsx</vt:lpwstr>
  </property>
</Properties>
</file>