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40" windowHeight="6696" tabRatio="724" activeTab="6"/>
  </bookViews>
  <sheets>
    <sheet name="приложение_4" sheetId="1" r:id="rId1"/>
    <sheet name="приложение_6" sheetId="2" r:id="rId2"/>
    <sheet name="приложение 8" sheetId="3" r:id="rId3"/>
    <sheet name="приложение_10" sheetId="4" r:id="rId4"/>
    <sheet name="приложение_12" sheetId="5" r:id="rId5"/>
    <sheet name="приложение 14" sheetId="6" r:id="rId6"/>
    <sheet name="приложение 16" sheetId="7" r:id="rId7"/>
  </sheets>
  <definedNames>
    <definedName name="_xlnm.Print_Area" localSheetId="0">'приложение_4'!$A$1:$F$322</definedName>
    <definedName name="_xlnm.Print_Area" localSheetId="1">'приложение_6'!$A$1:$E$322</definedName>
  </definedNames>
  <calcPr fullCalcOnLoad="1"/>
</workbook>
</file>

<file path=xl/sharedStrings.xml><?xml version="1.0" encoding="utf-8"?>
<sst xmlns="http://schemas.openxmlformats.org/spreadsheetml/2006/main" count="3248" uniqueCount="364">
  <si>
    <t>2</t>
  </si>
  <si>
    <t>3</t>
  </si>
  <si>
    <t>110</t>
  </si>
  <si>
    <t>062</t>
  </si>
  <si>
    <t>120</t>
  </si>
  <si>
    <t>(в рублях)</t>
  </si>
  <si>
    <t>100</t>
  </si>
  <si>
    <t>240</t>
  </si>
  <si>
    <t>Иные межбюджетные трансферты</t>
  </si>
  <si>
    <t>Наименование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</si>
  <si>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</si>
  <si>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</si>
  <si>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</si>
  <si>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</si>
  <si>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</si>
  <si>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</si>
  <si>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</si>
  <si>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</si>
  <si>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</si>
  <si>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</si>
  <si>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</si>
  <si>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Социальное обеспечение населения</t>
  </si>
  <si>
    <t>Обслуживание внутреннего государственного и муниципального долга</t>
  </si>
  <si>
    <t>4</t>
  </si>
  <si>
    <t>5</t>
  </si>
  <si>
    <t>81 0 00 00000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</si>
  <si>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</si>
  <si>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81 0 00 00420</t>
  </si>
  <si>
    <t>Депутаты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</si>
  <si>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</si>
  <si>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68 0 00 00000</t>
  </si>
  <si>
    <t>68 0 01 00000</t>
  </si>
  <si>
    <t>Основное мероприятие "Повышение качества управления муниципальными финансами"</t>
  </si>
  <si>
    <t>68 0 01 00400</t>
  </si>
  <si>
    <t>Центральный аппарат</t>
  </si>
  <si>
    <t>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</si>
  <si>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</si>
  <si>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</si>
  <si>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</si>
  <si>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</si>
  <si>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</si>
  <si>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</si>
  <si>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75 0 00 00000</t>
  </si>
  <si>
    <t>75 0 00 00480</t>
  </si>
  <si>
    <t>Глава местной администрации (исполнительно-распорядительного органа муниципального образования)</t>
  </si>
  <si>
    <t>870</t>
  </si>
  <si>
    <t>Резервные средства</t>
  </si>
  <si>
    <t>68 0 01 00920</t>
  </si>
  <si>
    <t>Выполнение других обязательств государства</t>
  </si>
  <si>
    <t>Закупка товаров, работ и услуг для государственных (муниципальных) нужд</t>
  </si>
  <si>
    <t>08 0 00 00000</t>
  </si>
  <si>
    <t>08 0 01 00000</t>
  </si>
  <si>
    <t>08 0 01 00750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</si>
  <si>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</si>
  <si>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88 0 00 00000</t>
  </si>
  <si>
    <t>Непрограммные расходы Федеральных и областных органов исполнительной власти</t>
  </si>
  <si>
    <t>88 8 00 00000</t>
  </si>
  <si>
    <t>Непрограммные мероприятия</t>
  </si>
  <si>
    <t>88 8 00 51180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</si>
  <si>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</si>
  <si>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</si>
  <si>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</si>
  <si>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09 0 00 00000</t>
  </si>
  <si>
    <t>09 0 01 00000</t>
  </si>
  <si>
    <t>Основное мероприятие "Подготовка населения в области обеспечения безопасности жизнедеятельности"</t>
  </si>
  <si>
    <t>09 0 01 09020</t>
  </si>
  <si>
    <t>Предупреждение и ликвидация чрезвычайных ситуаций</t>
  </si>
  <si>
    <t>09 0 01 09050</t>
  </si>
  <si>
    <t>Расходы на обеспечение деятельности ЕДДС</t>
  </si>
  <si>
    <t>09 0 01 09060</t>
  </si>
  <si>
    <t>Расходы на обеспечение деятельности ДНД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</si>
  <si>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</si>
  <si>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</si>
  <si>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</si>
  <si>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</si>
  <si>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Содержание сети автомобильных дорог</t>
  </si>
  <si>
    <t>24 0 01 24050</t>
  </si>
  <si>
    <t>05 0 00 00000</t>
  </si>
  <si>
    <t>05 0 01 00000</t>
  </si>
  <si>
    <t>Основное мероприятие "Обеспечение комфортных условий проживания граждан"</t>
  </si>
  <si>
    <t>05 0 01 05020</t>
  </si>
  <si>
    <t>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</t>
  </si>
  <si>
    <t>810</t>
  </si>
  <si>
    <t>30 0 00 00000</t>
  </si>
  <si>
    <t>30 0 01 00000</t>
  </si>
  <si>
    <t>Организация теплоснабжения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</si>
  <si>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</si>
  <si>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</si>
  <si>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19 0 00 00000</t>
  </si>
  <si>
    <t>19 0 01 00000</t>
  </si>
  <si>
    <t>Основное мероприятие "Улучшение благоустройства города"</t>
  </si>
  <si>
    <t>19 0 01 19010</t>
  </si>
  <si>
    <t>19 0 01 19030</t>
  </si>
  <si>
    <t>Организация ритуальных услуг и содержание мест захоронения</t>
  </si>
  <si>
    <t>19 0 01 19040</t>
  </si>
  <si>
    <t>Содержание зеленого хозяйства</t>
  </si>
  <si>
    <t>19 0 01 19050</t>
  </si>
  <si>
    <t>Организация сбора и вывоза бытовых отходов и мусора</t>
  </si>
  <si>
    <t>19 0 01 19060</t>
  </si>
  <si>
    <t>Прочие мероприятия по благоустройству</t>
  </si>
  <si>
    <t>300</t>
  </si>
  <si>
    <t>360</t>
  </si>
  <si>
    <t>Иные выплаты населению</t>
  </si>
  <si>
    <t>Культура</t>
  </si>
  <si>
    <t>11 0 00 00000</t>
  </si>
  <si>
    <t>Муниципальная программа "Развитие культуры в городе Ермолино"</t>
  </si>
  <si>
    <t>11 1 00 00000</t>
  </si>
  <si>
    <t>Подпрограмма "Обеспечение деятельности МУК ДК "Полёт" муниципальной программы "Развитие культуры в городе Ермолино"</t>
  </si>
  <si>
    <t>11 1 01 00000</t>
  </si>
  <si>
    <t>Основное мероприятие "Создание условий для развития культуры"</t>
  </si>
  <si>
    <t>11 1 01 00590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</si>
  <si>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</si>
  <si>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</si>
  <si>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11 2 00 00000</t>
  </si>
  <si>
    <t>Подпрограмма "Обслуживание библиотек" муниципальной программы "Развитие культуры в городе Ермолино"</t>
  </si>
  <si>
    <t>11 2 01 00000</t>
  </si>
  <si>
    <t>Основное мероприятие "Создание условий для развития библиотечного обслуживания"</t>
  </si>
  <si>
    <t>11 2 01 00590</t>
  </si>
  <si>
    <t>03 0 00 00000</t>
  </si>
  <si>
    <t>03 0 01 00000</t>
  </si>
  <si>
    <t>Осуществление мер социальной поддержки малообеспеченных граждан, пенсионеров и инвалидов</t>
  </si>
  <si>
    <t xml:space="preserve"> Проведение мероприятий для граждан пожилого возраста, инвалидов и других категорий граждан</t>
  </si>
  <si>
    <t>04 0 00 00000</t>
  </si>
  <si>
    <t>Муниципальная программа "Доступная среда"</t>
  </si>
  <si>
    <t>04 0 01 00000</t>
  </si>
  <si>
    <t>Основное мероприятие" Обеспечение комфортных условий жизнедеятельности инвалидов и маломобильных категорий граждан"</t>
  </si>
  <si>
    <t>04 0 01 04020</t>
  </si>
  <si>
    <t>Мероприятия, способствующие улучшению жизнедеятельности инвалидов и лиц с ограниченными возможностями здоровья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</si>
  <si>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</si>
  <si>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Межбюджетные трансферты</t>
  </si>
  <si>
    <t>540</t>
  </si>
  <si>
    <t>Физическая культура</t>
  </si>
  <si>
    <t>13 0 00 00000</t>
  </si>
  <si>
    <t>13 0 01 00000</t>
  </si>
  <si>
    <t>Основное мероприятие "Создание условий для благоприятной адаптации молодежи в современном обществе"</t>
  </si>
  <si>
    <t>13 0 01 00590</t>
  </si>
  <si>
    <t>Периодическая печать и издательства</t>
  </si>
  <si>
    <t>23 0 00 00000</t>
  </si>
  <si>
    <t>23 0 01 00000</t>
  </si>
  <si>
    <t>Основное мероприятие "Создание условий для информационного обеспечения населения"</t>
  </si>
  <si>
    <t>23 0 01 00590</t>
  </si>
  <si>
    <t>68 0 01 00650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</si>
  <si>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</si>
  <si>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</si>
  <si>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</si>
  <si>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</si>
  <si>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</si>
  <si>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880</t>
  </si>
  <si>
    <t>Специальные расходы</t>
  </si>
  <si>
    <t>Целевая статья</t>
  </si>
  <si>
    <t>Социальное обеспечение и иные выплаты населению</t>
  </si>
  <si>
    <t>Муниципальная программа "Развития физической культуры и спорта на территории МО "Городское поселение "Г. Ермолино"</t>
  </si>
  <si>
    <t>30 0 01 90040</t>
  </si>
  <si>
    <t>30 0 01 90050</t>
  </si>
  <si>
    <t>АДМИНИСТРАЦИЯ МУНИЦИПАЛЬНОГО ОБРАЗОВАНИЯ "ГОРОДСКОЕ ПОСЕЛЕНИЕ "ГОРОД ЕРМОЛИНО"</t>
  </si>
  <si>
    <t>Приложение 4</t>
  </si>
  <si>
    <t>Основное мероприятие "Обеспечение рационального использования топливно-энергетических ресурсов"</t>
  </si>
  <si>
    <t>Муниципальная программа "Совершенствование системы муниципального управления МО "Городское поселение "Г. Ермолино"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</si>
  <si>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</si>
  <si>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</si>
  <si>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 программа "Совершенствование системы муниципального управления МО "Городское поселение "Г. Ермолино"</t>
  </si>
  <si>
    <t>Основное мероприятие" Повышение  социальной защиты и привлекательности службы в органах местного самоуправления"</t>
  </si>
  <si>
    <t>Муниципальная программа "Энергосбережение и повышение энергетической эффективности в системах коммунальной инфраструктуры"</t>
  </si>
  <si>
    <t>6</t>
  </si>
  <si>
    <t>Муниципальная программа "Совершенствование системы муниципального управления муниципального образования "Городское поселение "Город Ермолино"</t>
  </si>
  <si>
    <t>Обеспечение деятельности главы администрации</t>
  </si>
  <si>
    <t>09 0 01 00600</t>
  </si>
  <si>
    <t>Муниципальная программа "Кадровая политика в муниципальном образовании "Городское поселение "Город Ермолино""</t>
  </si>
  <si>
    <t>Содержание, ремонт и капитальный ремонт сети автомобильных дорог за счет средств дорожного фонда</t>
  </si>
  <si>
    <t>Муниципальная программа "Управление имущественным комплексом муниципального образования "Городское поселение "Город Ермолино"</t>
  </si>
  <si>
    <t>38 0 00 00000</t>
  </si>
  <si>
    <t>38 0 01 00000</t>
  </si>
  <si>
    <t>Реализация мероприятий в области земельных отношений и инвентаризации объектов</t>
  </si>
  <si>
    <t>Муниципальная программа "Развитие дорожного хозяйства муниципального образования "Городское поселение "Город Ермолино"</t>
  </si>
  <si>
    <t>24 0 01 24040</t>
  </si>
  <si>
    <t>Муниципальная программа "Развитие жилищной и коммунальной инфраструктуры"</t>
  </si>
  <si>
    <t>46 0 00 00000</t>
  </si>
  <si>
    <t>Резервный фонд местной администрации</t>
  </si>
  <si>
    <t>Раздел, подраздел</t>
  </si>
  <si>
    <t>0103</t>
  </si>
  <si>
    <t>0104</t>
  </si>
  <si>
    <t>0111</t>
  </si>
  <si>
    <t>0113</t>
  </si>
  <si>
    <t>0203</t>
  </si>
  <si>
    <t>0309</t>
  </si>
  <si>
    <t>0409</t>
  </si>
  <si>
    <t>0412</t>
  </si>
  <si>
    <t>0501</t>
  </si>
  <si>
    <t>0502</t>
  </si>
  <si>
    <t>0503</t>
  </si>
  <si>
    <t>0707</t>
  </si>
  <si>
    <t>0801</t>
  </si>
  <si>
    <t>1003</t>
  </si>
  <si>
    <t>1101</t>
  </si>
  <si>
    <t>1202</t>
  </si>
  <si>
    <t>1301</t>
  </si>
  <si>
    <t>Измененные бюджетные ассигнования на 2017 год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</si>
  <si>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</si>
  <si>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08 0 01 08020</t>
  </si>
  <si>
    <t>Организация безопасности дорожного движения</t>
  </si>
  <si>
    <t>Основное мероприятие "Мероприятия по управлению имущественным комплексом муниципального образования "Городское поселение "Город Ермолино"</t>
  </si>
  <si>
    <t>38 0 01 38050</t>
  </si>
  <si>
    <t>Проведение сервисного обслуживания, ремонт и установка узлов учета</t>
  </si>
  <si>
    <t>30 0 01 90080</t>
  </si>
  <si>
    <t>Организация систем индивидуального поквартирного теплоснабжения</t>
  </si>
  <si>
    <t>Муниципальная программа "Молодёжь"</t>
  </si>
  <si>
    <t>Основное мероприятие "Создание условий для адаптации молодёжи в современном обществе"</t>
  </si>
  <si>
    <t>46 0 01 00000</t>
  </si>
  <si>
    <t>46 0 01 46010</t>
  </si>
  <si>
    <t>Вовлечение молодежи в социальную политику</t>
  </si>
  <si>
    <t>11 1 01 11010</t>
  </si>
  <si>
    <t>11 1 01 11110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</si>
  <si>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</si>
  <si>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</si>
  <si>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11 2 01 11010</t>
  </si>
  <si>
    <t>03 0 01 03023</t>
  </si>
  <si>
    <t>03 0 01 03033</t>
  </si>
  <si>
    <t>Муниципальная программа "Проведение праздничных мероприятий на территории муниципального образования "Городское поселение "Город Ермолино"</t>
  </si>
  <si>
    <t>27 0 00 00000</t>
  </si>
  <si>
    <t>27 0 01 00000</t>
  </si>
  <si>
    <t>27 0 01 27010</t>
  </si>
  <si>
    <t>Мероприятия по проведению Дня города Ермолино</t>
  </si>
  <si>
    <t>Основное мероприятие "Проведение мероприятий в честь Дня города Ермолино"</t>
  </si>
  <si>
    <t>Основное мероприятие "Проведение мероприятий в честь Дня Победы в Великой Отечественной войне 1941-1945гг."</t>
  </si>
  <si>
    <t>Празднование  Дня Победы в Великой Отечественной войне 1941-1945гг.</t>
  </si>
  <si>
    <t>27 0 02 00000</t>
  </si>
  <si>
    <t>27 0 02 27020</t>
  </si>
  <si>
    <t>27 0 02 27030</t>
  </si>
  <si>
    <t>27 0 02 27050</t>
  </si>
  <si>
    <t>Основное мероприятие "Проведение прочих мероприятий"</t>
  </si>
  <si>
    <t>27 0 04 00000</t>
  </si>
  <si>
    <t>Проведение прочих праздничных мероприятий</t>
  </si>
  <si>
    <t>27 0 04 27070</t>
  </si>
  <si>
    <t>13 0 01 13050</t>
  </si>
  <si>
    <t>05 0 01 05100</t>
  </si>
  <si>
    <t>Основное мероприятие "Улучшение качества жизни пожилых людей, инвалидов, малоимущих семей и иных категорий граждан"</t>
  </si>
  <si>
    <t>03 0 01 03073</t>
  </si>
  <si>
    <t>Социальная помощь собственникам жилых помещений в одноэтажных и двухэтажных многоквартирных домах в целях возмещения их затрат, связанных с переходом на индивидуальное поквартирное теплоснабжение</t>
  </si>
  <si>
    <t>Компенсация части расходов граждан на оплату коммунальной услуги за тепловую энергию</t>
  </si>
  <si>
    <t>Муниципальная  программа "Муниципальная поддержка и развитие малого и среднего предпринимательства на территории муниципального образования "Городское поселение "Город Ермолино"</t>
  </si>
  <si>
    <t>44 0 00 00000</t>
  </si>
  <si>
    <t>Основное мероприятие "Создание условий для развития малого и среднего предпринимательства"</t>
  </si>
  <si>
    <t>44 0 01 00000</t>
  </si>
  <si>
    <t>Основное мероприятие "Проведение мероприятий в честь Дня Победы в Великой Отечественной войне 1941-1945 гг."</t>
  </si>
  <si>
    <t>13 0 01 13010</t>
  </si>
  <si>
    <t xml:space="preserve">Организация и проведение спортивно-массовых, физкультурных и спортивных мероприятий </t>
  </si>
  <si>
    <t>Муниципальная программа "Развитие и деятельность средств массовой информации на территории муниципального образования "Городское поселение "Город  Ермолино"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</si>
  <si>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</si>
  <si>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ВСЕГО РАСХОДОВ БЮДЖЕТА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</si>
  <si>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</si>
  <si>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</si>
  <si>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</si>
  <si>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</si>
  <si>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</si>
  <si>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</si>
  <si>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</si>
  <si>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</si>
  <si>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</si>
  <si>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</si>
  <si>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Муниципальная программа "Безопасность жизнедеятельности на территории муниципального образования "Городское поселение "Город Ермолино"</t>
  </si>
  <si>
    <t>Мероприятия по эффективному использованию муниципального имущества</t>
  </si>
  <si>
    <t>Муниципальная программа "Развитие систем социального обслуживания населения муниципального образования "Городское поселение "Город Ермолино"</t>
  </si>
  <si>
    <t>Единовременная адресная помощь ветеранам ВОВ</t>
  </si>
  <si>
    <t>Укрепление и развитие материально-технической базы для занятия населения физической культуры и спортом</t>
  </si>
  <si>
    <t>44 0 01 44040</t>
  </si>
  <si>
    <t>Поддержка и развитие малого и среднего предпринимательства</t>
  </si>
  <si>
    <t>Благоустройство памятных мест</t>
  </si>
  <si>
    <t>Группы и подгруппы видов расходов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</si>
  <si>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</si>
  <si>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</si>
  <si>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</si>
  <si>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</si>
  <si>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</si>
  <si>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</si>
  <si>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</si>
  <si>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</si>
  <si>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</si>
  <si>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1200</t>
  </si>
  <si>
    <t>1300</t>
  </si>
  <si>
    <t>Празднование  Дня Победы в Великой Отечественной войне 1941-1945 гг.</t>
  </si>
  <si>
    <t>Приложение 6</t>
  </si>
  <si>
    <t>Распределение бюджетных ассигнований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</si>
  <si>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8</t>
  </si>
  <si>
    <t>Приложение 10</t>
  </si>
  <si>
    <t>Приложение 2</t>
  </si>
  <si>
    <t>Приложение 3</t>
  </si>
  <si>
    <t>Распределение бюджетных ассигнований  бюджета муниципального образования "Городское поселение "Город Ермолино" по разделам, подразделам классификации бюджетов на 2017 год</t>
  </si>
  <si>
    <t>Муниципальная программа "Благоустройство территории муниципального образования "Городское поселение "Город Ермолино"</t>
  </si>
  <si>
    <t>03 0 01 79210</t>
  </si>
  <si>
    <t>от 28.12.2016 № 93</t>
  </si>
  <si>
    <t>от 28.12 2016 № 93</t>
  </si>
  <si>
    <t>к Решению Городской Думы муниципального образования "Городское поселение "Город Ермолино"  "О бюджете муниципального образования "Городское поселение "Город Ермолино" на 2017 год и на плановый период 2018 и 2019 годов"</t>
  </si>
  <si>
    <t>Ведомственная структура расходов бюджета муниципального образования "Городское поселение "Город Ермолино" на 2017 год</t>
  </si>
  <si>
    <t>38 0 01 98030</t>
  </si>
  <si>
    <t>Стимулирование глав администраций</t>
  </si>
  <si>
    <t>72 8 00 00530</t>
  </si>
  <si>
    <t>Расходы на выплаты персоналу государственных (муниципальных) органов</t>
  </si>
  <si>
    <t>Стимулирование руководителей исполнительно-распорядительных органов муниципальных образований области</t>
  </si>
  <si>
    <t xml:space="preserve"> 88 8 00 00530</t>
  </si>
  <si>
    <t>Реализация мероприятий подпрограммы "Совершенствование и развитие автомобильных дорог Калужской области"</t>
  </si>
  <si>
    <t>24 0 01 85000</t>
  </si>
  <si>
    <t>38 0 01 98050</t>
  </si>
  <si>
    <t>1006</t>
  </si>
  <si>
    <t>Приложение 1</t>
  </si>
  <si>
    <t>РАСХОДЫ БЮДЖЕТА - ВСЕГО</t>
  </si>
  <si>
    <t>830</t>
  </si>
  <si>
    <t>Исполнение судебных актов</t>
  </si>
  <si>
    <t>24 0 01 24020</t>
  </si>
  <si>
    <t>Ремонт и капитальный ремонт сети автомобильных дорог</t>
  </si>
  <si>
    <t>ОХРАНА ОКРУЖАЮЩЕЙ СРЕДЫ</t>
  </si>
  <si>
    <t>Охрана объектов растительного и животного мира и среды их обитания</t>
  </si>
  <si>
    <t>Межбюджетные трансферты поселениям</t>
  </si>
  <si>
    <t>72 0 00 00000</t>
  </si>
  <si>
    <t>Ликвидация несанкционированных свалок</t>
  </si>
  <si>
    <t>72 8 00 12010</t>
  </si>
  <si>
    <t>0603</t>
  </si>
  <si>
    <t>0600</t>
  </si>
  <si>
    <t>72 8 00 00000</t>
  </si>
  <si>
    <t>Распределение бюджетных ассигнований бюджета муниципального образования "Городское поселение "Город Ермолино"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</si>
  <si>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5</t>
  </si>
  <si>
    <t>Приложение 12</t>
  </si>
  <si>
    <t>МЕЖБЮДЖЕТНЫЕ ТРАНСФЕРТЫ, ПРЕДОСТАВЛЯЕМЫЕ ИЗ ДРУГИХ БЮДЖЕТОВ БЮДЖЕТНОЙ СИСТЕМЫ РОССИЙСКОЙ ФЕДЕРАЦИИ, НА 2017 ГОД</t>
  </si>
  <si>
    <t>(рублей)</t>
  </si>
  <si>
    <t>Наименование вида межбюджетных трансфертов</t>
  </si>
  <si>
    <t>2017 год</t>
  </si>
  <si>
    <t>МЕЖБЮДЖЕТНЫЕ ТРАНСФЕРТЫ - ВСЕГО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</si>
  <si>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</si>
  <si>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</si>
  <si>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 xml:space="preserve">  Прочие межбюджетные трансферты на реализацию мероприятий подпрограммы "Совершенствование и развитие сети автомобильных дорог Калужской области на 2014-2020 годы"</t>
  </si>
  <si>
    <t>к Решению Городской Думы муниципального образования "Городское поселение "Город Ермолино"</t>
  </si>
  <si>
    <t>Приложение 16</t>
  </si>
  <si>
    <t>от  28.12.2016 № 93</t>
  </si>
  <si>
    <t>Источники финансирования дефицита бюджета муниципального образования "Городское поселение "Город Ермолино" на 2017 год и на плановый период 2018 и 2019 годов</t>
  </si>
  <si>
    <t>Код классификации</t>
  </si>
  <si>
    <t>2018 год</t>
  </si>
  <si>
    <t>2019 год</t>
  </si>
  <si>
    <t>0103 0100 13 0000 710</t>
  </si>
  <si>
    <t>Получение кредитов от других бюджетов бюджетной системы Российской Федерации в аалюте российской Федерации</t>
  </si>
  <si>
    <t>0102 0100 13 0000 810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</si>
  <si>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</si>
  <si>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0102 0000 13 0000 810</t>
  </si>
  <si>
    <t>Погашение бюджетами городских поселений кредитов от кредитных организаций  в валюте Российской Федерации</t>
  </si>
  <si>
    <t>0105 0000 13 0000 000</t>
  </si>
  <si>
    <t>Изменение остатков средств на счетах по учету средств бюджета</t>
  </si>
  <si>
    <t>Итого источники финансирования дефицита бюджета муниципального образования "Городское поселение "Город Ермолино"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</si>
  <si>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Ремонт и капитальный ремонт сети автомобильных дорог</t>
  </si>
  <si>
    <t>Приложение 14</t>
  </si>
  <si>
    <t>МЕЖБЮДЖЕТНЫЕ ТРАНСФЕРТЫ, ПЕРЕДОВАЕМЫЕ В ДРУГИЕ БЮДЖЕТЫ БЮДЖЕТНОЙ СИСТЕМЫ РОССИЙСКОЙ ФЕДЕРАЦИИ, НА 2017 ГОД</t>
  </si>
  <si>
    <t>Приложение 7</t>
  </si>
  <si>
    <t xml:space="preserve">  </t>
  </si>
  <si>
    <t>от 14.07.2017 № 44</t>
  </si>
  <si>
    <t>Код главного распорядителя бюджетных средств</t>
  </si>
  <si>
    <t>от 14.07.2017 №  44</t>
  </si>
  <si>
    <t>Муниципальная программа "Кадровая политика в муниципальном образовании "Городское поселение "Город Ермолино"</t>
  </si>
  <si>
    <t>от 14.07.2017  № 44</t>
  </si>
  <si>
    <t>от  14.07.2017 №  44</t>
  </si>
  <si>
    <t xml:space="preserve">  Прочие субсидии бюджетам городских  поселений на мероприятия, направленные на энергосбережение и повышение энергоэффективности в Калужской области</t>
  </si>
  <si>
    <t>от  14.07.2017 № 44</t>
  </si>
  <si>
    <t xml:space="preserve">  Межбюджетные трансферты из бюджета  городского поселения, передаваемые в бюджет МО МР "Боровский район" для реализации полномочий в соответствии с Законом Калужской области  от 30.12.2004 г. № 13-ОЗ " О мерах социальной поддержки специалистов, работающих в сельской местности, а также специалистов, вышедших на пенсию" </t>
  </si>
  <si>
    <t xml:space="preserve">  Межбюджетные трансферты, передаваемые бюджетам муниципальных районов из бюджетов городских поселений в соответствии с заключенными соглашениями о перечислении денежных средств на организацию временного трудоустройства несовершеннолетних граждан в возрасте от 14 до 18 лет в свободное от учебы время</t>
  </si>
  <si>
    <t xml:space="preserve">  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</si>
  <si>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 xml:space="preserve">  Дотации бюджетам городских поселений на выравнивание бюджетной обеспеченности</t>
  </si>
  <si>
    <t>Мероприятия, направленные на энергосбережение и повышение энергетической эффективности</t>
  </si>
  <si>
    <t>30 0 01 89110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</si>
</sst>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  <numFmt numFmtId="179" formatCode="#,##0.00;\-#,##0.00;#,##0.00"/>
    <numFmt numFmtId="180" formatCode="#,##0;\-#,##0;#,##0"/>
    <numFmt numFmtId="181" formatCode="#,##0.0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32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i/>
      <sz val="11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CC"/>
      <name val="Times New Roman"/>
      <family val="1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0"/>
      <color rgb="FF0000CC"/>
      <name val="Times New Roman"/>
      <family val="1"/>
    </font>
    <font>
      <sz val="10"/>
      <color rgb="FF000000"/>
      <name val="Times New Roman"/>
      <family val="1"/>
    </font>
    <font>
      <sz val="9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>
      <alignment horizontal="left" wrapText="1" indent="2"/>
      <protection/>
    </xf>
    <xf numFmtId="4" fontId="40" fillId="0" borderId="2">
      <alignment horizontal="right" shrinkToFit="1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4" applyNumberFormat="0" applyAlignment="0" applyProtection="0"/>
    <xf numFmtId="0" fontId="43" fillId="26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80" fontId="4" fillId="0" borderId="8">
      <alignment wrapText="1"/>
      <protection/>
    </xf>
    <xf numFmtId="0" fontId="47" fillId="0" borderId="9" applyNumberFormat="0" applyFill="0" applyAlignment="0" applyProtection="0"/>
    <xf numFmtId="0" fontId="48" fillId="27" borderId="10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32" borderId="0" xfId="0" applyFont="1" applyFill="1" applyBorder="1" applyAlignment="1">
      <alignment horizontal="left" vertical="top" wrapText="1"/>
    </xf>
    <xf numFmtId="49" fontId="1" fillId="32" borderId="0" xfId="0" applyNumberFormat="1" applyFont="1" applyFill="1" applyBorder="1" applyAlignment="1">
      <alignment horizontal="right" vertical="top"/>
    </xf>
    <xf numFmtId="4" fontId="8" fillId="32" borderId="0" xfId="0" applyNumberFormat="1" applyFont="1" applyFill="1" applyBorder="1" applyAlignment="1">
      <alignment horizontal="right" vertical="top"/>
    </xf>
    <xf numFmtId="0" fontId="1" fillId="32" borderId="0" xfId="0" applyFont="1" applyFill="1" applyAlignment="1">
      <alignment/>
    </xf>
    <xf numFmtId="4" fontId="1" fillId="32" borderId="0" xfId="0" applyNumberFormat="1" applyFont="1" applyFill="1" applyBorder="1" applyAlignment="1">
      <alignment horizontal="right" vertical="top"/>
    </xf>
    <xf numFmtId="4" fontId="56" fillId="32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4" fontId="56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56" fillId="0" borderId="0" xfId="0" applyNumberFormat="1" applyFont="1" applyBorder="1" applyAlignment="1">
      <alignment horizontal="right" vertical="top"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49" fontId="5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8" fillId="32" borderId="0" xfId="0" applyFont="1" applyFill="1" applyBorder="1" applyAlignment="1">
      <alignment horizontal="left" vertical="top" wrapText="1" indent="1"/>
    </xf>
    <xf numFmtId="49" fontId="8" fillId="0" borderId="0" xfId="0" applyNumberFormat="1" applyFont="1" applyBorder="1" applyAlignment="1">
      <alignment horizontal="right" vertical="top"/>
    </xf>
    <xf numFmtId="49" fontId="1" fillId="32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8" fillId="32" borderId="0" xfId="0" applyNumberFormat="1" applyFont="1" applyFill="1" applyBorder="1" applyAlignment="1">
      <alignment horizontal="center" vertical="top"/>
    </xf>
    <xf numFmtId="49" fontId="8" fillId="32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49" fontId="57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right" vertical="top"/>
    </xf>
    <xf numFmtId="49" fontId="8" fillId="33" borderId="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right" wrapText="1"/>
    </xf>
    <xf numFmtId="4" fontId="8" fillId="33" borderId="0" xfId="0" applyNumberFormat="1" applyFont="1" applyFill="1" applyBorder="1" applyAlignment="1">
      <alignment horizontal="right" vertical="top" wrapText="1"/>
    </xf>
    <xf numFmtId="49" fontId="1" fillId="33" borderId="0" xfId="0" applyNumberFormat="1" applyFont="1" applyFill="1" applyBorder="1" applyAlignment="1">
      <alignment horizontal="center" vertical="top"/>
    </xf>
    <xf numFmtId="49" fontId="58" fillId="33" borderId="0" xfId="0" applyNumberFormat="1" applyFont="1" applyFill="1" applyBorder="1" applyAlignment="1">
      <alignment horizontal="right" vertical="top"/>
    </xf>
    <xf numFmtId="49" fontId="58" fillId="33" borderId="0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right" vertical="top"/>
    </xf>
    <xf numFmtId="0" fontId="59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left" vertical="top" wrapText="1"/>
    </xf>
    <xf numFmtId="0" fontId="61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62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vertical="top"/>
    </xf>
    <xf numFmtId="0" fontId="62" fillId="0" borderId="0" xfId="0" applyFont="1" applyFill="1" applyAlignment="1">
      <alignment horizontal="left"/>
    </xf>
    <xf numFmtId="49" fontId="6" fillId="32" borderId="0" xfId="0" applyNumberFormat="1" applyFont="1" applyFill="1" applyBorder="1" applyAlignment="1">
      <alignment horizontal="right" vertical="top"/>
    </xf>
    <xf numFmtId="49" fontId="5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56" fillId="0" borderId="0" xfId="0" applyFont="1" applyFill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 horizontal="left" wrapText="1"/>
    </xf>
    <xf numFmtId="0" fontId="62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left"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Г1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9"/>
  <sheetViews>
    <sheetView workbookViewId="0" topLeftCell="A1">
      <selection activeCell="C1" sqref="C1"/>
    </sheetView>
  </sheetViews>
  <sheetFormatPr defaultColWidth="9.375" defaultRowHeight="12.75"/>
  <cols>
    <col min="1" max="1" width="54.50390625" style="1" customWidth="1"/>
    <col min="2" max="2" width="9.50390625" style="1" customWidth="1"/>
    <col min="3" max="3" width="9.375" style="4" customWidth="1"/>
    <col min="4" max="4" width="12.00390625" style="4" customWidth="1"/>
    <col min="5" max="5" width="9.375" style="4" customWidth="1"/>
    <col min="6" max="6" width="13.375" style="1" customWidth="1"/>
    <col min="7" max="16384" width="9.375" style="1" customWidth="1"/>
  </cols>
  <sheetData>
    <row r="1" ht="12.75">
      <c r="C1" s="4" t="s">
        <v>303</v>
      </c>
    </row>
    <row r="2" spans="3:6" ht="30" customHeight="1">
      <c r="C2" s="126" t="s">
        <v>329</v>
      </c>
      <c r="D2" s="126"/>
      <c r="E2" s="126"/>
      <c r="F2" s="126"/>
    </row>
    <row r="3" ht="12.75">
      <c r="C3" s="4" t="s">
        <v>350</v>
      </c>
    </row>
    <row r="5" ht="12.75">
      <c r="D5" s="117" t="s">
        <v>155</v>
      </c>
    </row>
    <row r="6" spans="4:7" ht="82.5" customHeight="1">
      <c r="D6" s="125" t="s">
        <v>291</v>
      </c>
      <c r="E6" s="125"/>
      <c r="F6" s="125"/>
      <c r="G6" s="2"/>
    </row>
    <row r="7" spans="4:7" ht="12.75" customHeight="1">
      <c r="D7" s="125" t="s">
        <v>289</v>
      </c>
      <c r="E7" s="125"/>
      <c r="F7" s="125"/>
      <c r="G7" s="2"/>
    </row>
    <row r="8" spans="4:7" ht="12.75">
      <c r="D8" s="3"/>
      <c r="E8" s="3"/>
      <c r="F8" s="3"/>
      <c r="G8" s="2"/>
    </row>
    <row r="9" spans="1:6" ht="29.25" customHeight="1">
      <c r="A9" s="124" t="s">
        <v>292</v>
      </c>
      <c r="B9" s="124"/>
      <c r="C9" s="124"/>
      <c r="D9" s="124"/>
      <c r="E9" s="124"/>
      <c r="F9" s="124"/>
    </row>
    <row r="10" ht="15" customHeight="1">
      <c r="F10" s="5" t="s">
        <v>5</v>
      </c>
    </row>
    <row r="11" spans="1:6" s="8" customFormat="1" ht="102" customHeight="1">
      <c r="A11" s="6" t="s">
        <v>9</v>
      </c>
      <c r="B11" s="7" t="s">
        <v>351</v>
      </c>
      <c r="C11" s="7" t="s">
        <v>178</v>
      </c>
      <c r="D11" s="7" t="s">
        <v>149</v>
      </c>
      <c r="E11" s="7" t="s">
        <v>267</v>
      </c>
      <c r="F11" s="7" t="s">
        <v>196</v>
      </c>
    </row>
    <row r="12" spans="1:6" s="11" customFormat="1" ht="12.75">
      <c r="A12" s="6">
        <v>1</v>
      </c>
      <c r="B12" s="9" t="s">
        <v>0</v>
      </c>
      <c r="C12" s="9" t="s">
        <v>1</v>
      </c>
      <c r="D12" s="9" t="s">
        <v>23</v>
      </c>
      <c r="E12" s="9" t="s">
        <v>24</v>
      </c>
      <c r="F12" s="10" t="s">
        <v>163</v>
      </c>
    </row>
    <row r="13" spans="1:6" s="11" customFormat="1" ht="29.25" customHeight="1">
      <c r="A13" s="32" t="s">
        <v>154</v>
      </c>
      <c r="B13" s="12"/>
      <c r="C13" s="12"/>
      <c r="D13" s="12"/>
      <c r="E13" s="12"/>
      <c r="F13" s="13"/>
    </row>
    <row r="14" spans="1:6" s="11" customFormat="1" ht="12.75">
      <c r="A14" s="93" t="s">
        <v>304</v>
      </c>
      <c r="B14" s="78" t="s">
        <v>3</v>
      </c>
      <c r="C14" s="79"/>
      <c r="D14" s="79"/>
      <c r="E14" s="79"/>
      <c r="F14" s="80">
        <f>F15+F94+F103+F118+F145+F214+F220+F229+F255+F286+F305+F316</f>
        <v>129095673.44</v>
      </c>
    </row>
    <row r="15" spans="1:6" s="16" customFormat="1" ht="12.75">
      <c r="A15" s="75" t="s">
        <v>249</v>
      </c>
      <c r="B15" s="72" t="s">
        <v>3</v>
      </c>
      <c r="C15" s="72" t="s">
        <v>268</v>
      </c>
      <c r="D15" s="73"/>
      <c r="E15" s="73"/>
      <c r="F15" s="74">
        <f>F16+F21+F35+F41</f>
        <v>19186654.46</v>
      </c>
    </row>
    <row r="16" spans="1:6" s="20" customFormat="1" ht="39">
      <c r="A16" s="17" t="s">
        <v>10</v>
      </c>
      <c r="B16" s="57" t="s">
        <v>3</v>
      </c>
      <c r="C16" s="57" t="s">
        <v>179</v>
      </c>
      <c r="D16" s="18"/>
      <c r="E16" s="18"/>
      <c r="F16" s="19">
        <f>F17</f>
        <v>1034460</v>
      </c>
    </row>
    <row r="17" spans="1:6" s="20" customFormat="1" ht="42" customHeight="1">
      <c r="A17" s="94" t="s">
        <v>26</v>
      </c>
      <c r="B17" s="57" t="s">
        <v>3</v>
      </c>
      <c r="C17" s="57" t="s">
        <v>179</v>
      </c>
      <c r="D17" s="58" t="s">
        <v>25</v>
      </c>
      <c r="E17" s="18"/>
      <c r="F17" s="19">
        <f>F18</f>
        <v>1034460</v>
      </c>
    </row>
    <row r="18" spans="1:6" s="20" customFormat="1" ht="26.25">
      <c r="A18" s="46" t="s">
        <v>28</v>
      </c>
      <c r="B18" s="48" t="s">
        <v>3</v>
      </c>
      <c r="C18" s="48" t="s">
        <v>179</v>
      </c>
      <c r="D18" s="18" t="s">
        <v>27</v>
      </c>
      <c r="E18" s="58"/>
      <c r="F18" s="21">
        <f>F19</f>
        <v>1034460</v>
      </c>
    </row>
    <row r="19" spans="1:6" s="20" customFormat="1" ht="52.5">
      <c r="A19" s="95" t="s">
        <v>159</v>
      </c>
      <c r="B19" s="48" t="s">
        <v>3</v>
      </c>
      <c r="C19" s="48" t="s">
        <v>179</v>
      </c>
      <c r="D19" s="18" t="s">
        <v>27</v>
      </c>
      <c r="E19" s="48" t="s">
        <v>6</v>
      </c>
      <c r="F19" s="21">
        <f>F20</f>
        <v>1034460</v>
      </c>
    </row>
    <row r="20" spans="1:6" s="20" customFormat="1" ht="26.25">
      <c r="A20" s="95" t="s">
        <v>29</v>
      </c>
      <c r="B20" s="48" t="s">
        <v>3</v>
      </c>
      <c r="C20" s="48" t="s">
        <v>179</v>
      </c>
      <c r="D20" s="18" t="s">
        <v>27</v>
      </c>
      <c r="E20" s="48" t="s">
        <v>4</v>
      </c>
      <c r="F20" s="22">
        <v>1034460</v>
      </c>
    </row>
    <row r="21" spans="1:6" ht="39">
      <c r="A21" s="23" t="s">
        <v>158</v>
      </c>
      <c r="B21" s="52" t="s">
        <v>3</v>
      </c>
      <c r="C21" s="52" t="s">
        <v>180</v>
      </c>
      <c r="D21" s="47"/>
      <c r="E21" s="49"/>
      <c r="F21" s="25">
        <f>F22+F31</f>
        <v>10924871</v>
      </c>
    </row>
    <row r="22" spans="1:6" ht="41.25">
      <c r="A22" s="94" t="s">
        <v>164</v>
      </c>
      <c r="B22" s="52" t="s">
        <v>3</v>
      </c>
      <c r="C22" s="52" t="s">
        <v>180</v>
      </c>
      <c r="D22" s="47" t="s">
        <v>30</v>
      </c>
      <c r="E22" s="49"/>
      <c r="F22" s="25">
        <f>F23</f>
        <v>10252659</v>
      </c>
    </row>
    <row r="23" spans="1:6" ht="26.25">
      <c r="A23" s="67" t="s">
        <v>32</v>
      </c>
      <c r="B23" s="49" t="s">
        <v>3</v>
      </c>
      <c r="C23" s="49" t="s">
        <v>180</v>
      </c>
      <c r="D23" s="24" t="s">
        <v>31</v>
      </c>
      <c r="E23" s="49"/>
      <c r="F23" s="26">
        <f>F24</f>
        <v>10252659</v>
      </c>
    </row>
    <row r="24" spans="1:6" ht="12.75">
      <c r="A24" s="46" t="s">
        <v>34</v>
      </c>
      <c r="B24" s="49" t="s">
        <v>3</v>
      </c>
      <c r="C24" s="49" t="s">
        <v>180</v>
      </c>
      <c r="D24" s="24" t="s">
        <v>33</v>
      </c>
      <c r="E24" s="49"/>
      <c r="F24" s="26">
        <f>F25+F28+F30</f>
        <v>10252659</v>
      </c>
    </row>
    <row r="25" spans="1:6" s="29" customFormat="1" ht="52.5">
      <c r="A25" s="95" t="s">
        <v>159</v>
      </c>
      <c r="B25" s="50" t="s">
        <v>3</v>
      </c>
      <c r="C25" s="50" t="s">
        <v>180</v>
      </c>
      <c r="D25" s="27" t="s">
        <v>33</v>
      </c>
      <c r="E25" s="50" t="s">
        <v>6</v>
      </c>
      <c r="F25" s="28">
        <f>F26</f>
        <v>7490469</v>
      </c>
    </row>
    <row r="26" spans="1:6" s="29" customFormat="1" ht="26.25">
      <c r="A26" s="95" t="s">
        <v>29</v>
      </c>
      <c r="B26" s="50" t="s">
        <v>3</v>
      </c>
      <c r="C26" s="50" t="s">
        <v>180</v>
      </c>
      <c r="D26" s="27" t="s">
        <v>33</v>
      </c>
      <c r="E26" s="50" t="s">
        <v>4</v>
      </c>
      <c r="F26" s="30">
        <f>5753048+1737421</f>
        <v>7490469</v>
      </c>
    </row>
    <row r="27" spans="1:6" s="29" customFormat="1" ht="26.25">
      <c r="A27" s="95" t="s">
        <v>36</v>
      </c>
      <c r="B27" s="50" t="s">
        <v>3</v>
      </c>
      <c r="C27" s="50" t="s">
        <v>180</v>
      </c>
      <c r="D27" s="27" t="s">
        <v>33</v>
      </c>
      <c r="E27" s="50" t="s">
        <v>35</v>
      </c>
      <c r="F27" s="28">
        <f>F28</f>
        <v>2732190</v>
      </c>
    </row>
    <row r="28" spans="1:6" s="29" customFormat="1" ht="26.25">
      <c r="A28" s="95" t="s">
        <v>37</v>
      </c>
      <c r="B28" s="50" t="s">
        <v>3</v>
      </c>
      <c r="C28" s="50" t="s">
        <v>180</v>
      </c>
      <c r="D28" s="27" t="s">
        <v>33</v>
      </c>
      <c r="E28" s="50" t="s">
        <v>7</v>
      </c>
      <c r="F28" s="30">
        <v>2732190</v>
      </c>
    </row>
    <row r="29" spans="1:6" s="29" customFormat="1" ht="12.75">
      <c r="A29" s="95" t="s">
        <v>39</v>
      </c>
      <c r="B29" s="50" t="s">
        <v>3</v>
      </c>
      <c r="C29" s="50" t="s">
        <v>180</v>
      </c>
      <c r="D29" s="27" t="s">
        <v>33</v>
      </c>
      <c r="E29" s="50" t="s">
        <v>38</v>
      </c>
      <c r="F29" s="28">
        <f>F30</f>
        <v>30000</v>
      </c>
    </row>
    <row r="30" spans="1:6" s="29" customFormat="1" ht="12.75">
      <c r="A30" s="95" t="s">
        <v>41</v>
      </c>
      <c r="B30" s="50" t="s">
        <v>3</v>
      </c>
      <c r="C30" s="50" t="s">
        <v>180</v>
      </c>
      <c r="D30" s="27" t="s">
        <v>33</v>
      </c>
      <c r="E30" s="50" t="s">
        <v>40</v>
      </c>
      <c r="F30" s="30">
        <v>30000</v>
      </c>
    </row>
    <row r="31" spans="1:6" s="29" customFormat="1" ht="13.5">
      <c r="A31" s="94" t="s">
        <v>165</v>
      </c>
      <c r="B31" s="51" t="s">
        <v>3</v>
      </c>
      <c r="C31" s="51" t="s">
        <v>180</v>
      </c>
      <c r="D31" s="37" t="s">
        <v>42</v>
      </c>
      <c r="E31" s="50"/>
      <c r="F31" s="31">
        <f>F32</f>
        <v>672212</v>
      </c>
    </row>
    <row r="32" spans="1:6" s="29" customFormat="1" ht="26.25">
      <c r="A32" s="46" t="s">
        <v>44</v>
      </c>
      <c r="B32" s="50" t="s">
        <v>3</v>
      </c>
      <c r="C32" s="50" t="s">
        <v>180</v>
      </c>
      <c r="D32" s="27" t="s">
        <v>43</v>
      </c>
      <c r="E32" s="50"/>
      <c r="F32" s="28">
        <f>F33</f>
        <v>672212</v>
      </c>
    </row>
    <row r="33" spans="1:6" s="29" customFormat="1" ht="52.5">
      <c r="A33" s="95" t="s">
        <v>159</v>
      </c>
      <c r="B33" s="50" t="s">
        <v>3</v>
      </c>
      <c r="C33" s="50" t="s">
        <v>180</v>
      </c>
      <c r="D33" s="27" t="s">
        <v>43</v>
      </c>
      <c r="E33" s="50" t="s">
        <v>6</v>
      </c>
      <c r="F33" s="28">
        <f>F34</f>
        <v>672212</v>
      </c>
    </row>
    <row r="34" spans="1:6" s="29" customFormat="1" ht="26.25">
      <c r="A34" s="95" t="s">
        <v>29</v>
      </c>
      <c r="B34" s="50" t="s">
        <v>3</v>
      </c>
      <c r="C34" s="50" t="s">
        <v>180</v>
      </c>
      <c r="D34" s="27" t="s">
        <v>43</v>
      </c>
      <c r="E34" s="50" t="s">
        <v>4</v>
      </c>
      <c r="F34" s="30">
        <v>672212</v>
      </c>
    </row>
    <row r="35" spans="1:6" s="29" customFormat="1" ht="12.75">
      <c r="A35" s="32" t="s">
        <v>11</v>
      </c>
      <c r="B35" s="51" t="s">
        <v>3</v>
      </c>
      <c r="C35" s="51" t="s">
        <v>181</v>
      </c>
      <c r="D35" s="27"/>
      <c r="E35" s="50"/>
      <c r="F35" s="31">
        <f>F36</f>
        <v>200000</v>
      </c>
    </row>
    <row r="36" spans="1:6" s="29" customFormat="1" ht="41.25">
      <c r="A36" s="94" t="s">
        <v>259</v>
      </c>
      <c r="B36" s="51" t="s">
        <v>3</v>
      </c>
      <c r="C36" s="51" t="s">
        <v>181</v>
      </c>
      <c r="D36" s="58" t="s">
        <v>62</v>
      </c>
      <c r="E36" s="50"/>
      <c r="F36" s="31">
        <f>F38</f>
        <v>200000</v>
      </c>
    </row>
    <row r="37" spans="1:6" s="29" customFormat="1" ht="26.25">
      <c r="A37" s="67" t="s">
        <v>64</v>
      </c>
      <c r="B37" s="50" t="s">
        <v>3</v>
      </c>
      <c r="C37" s="50" t="s">
        <v>181</v>
      </c>
      <c r="D37" s="18" t="s">
        <v>63</v>
      </c>
      <c r="E37" s="50"/>
      <c r="F37" s="28">
        <f>F38</f>
        <v>200000</v>
      </c>
    </row>
    <row r="38" spans="1:6" s="29" customFormat="1" ht="12.75">
      <c r="A38" s="46" t="s">
        <v>177</v>
      </c>
      <c r="B38" s="50" t="s">
        <v>3</v>
      </c>
      <c r="C38" s="50" t="s">
        <v>181</v>
      </c>
      <c r="D38" s="18" t="s">
        <v>166</v>
      </c>
      <c r="E38" s="50"/>
      <c r="F38" s="28">
        <f>F40</f>
        <v>200000</v>
      </c>
    </row>
    <row r="39" spans="1:6" s="29" customFormat="1" ht="12.75">
      <c r="A39" s="95" t="s">
        <v>39</v>
      </c>
      <c r="B39" s="50" t="s">
        <v>3</v>
      </c>
      <c r="C39" s="50" t="s">
        <v>181</v>
      </c>
      <c r="D39" s="18" t="s">
        <v>166</v>
      </c>
      <c r="E39" s="50" t="s">
        <v>38</v>
      </c>
      <c r="F39" s="28">
        <f>F40</f>
        <v>200000</v>
      </c>
    </row>
    <row r="40" spans="1:6" s="29" customFormat="1" ht="12.75">
      <c r="A40" s="95" t="s">
        <v>46</v>
      </c>
      <c r="B40" s="50" t="s">
        <v>3</v>
      </c>
      <c r="C40" s="50" t="s">
        <v>181</v>
      </c>
      <c r="D40" s="18" t="s">
        <v>166</v>
      </c>
      <c r="E40" s="50" t="s">
        <v>45</v>
      </c>
      <c r="F40" s="30">
        <v>200000</v>
      </c>
    </row>
    <row r="41" spans="1:6" s="29" customFormat="1" ht="12.75">
      <c r="A41" s="32" t="s">
        <v>12</v>
      </c>
      <c r="B41" s="51" t="s">
        <v>3</v>
      </c>
      <c r="C41" s="51" t="s">
        <v>182</v>
      </c>
      <c r="D41" s="27"/>
      <c r="E41" s="50"/>
      <c r="F41" s="31">
        <f>F42+F47+F55+F70+F75+F80+F88+F91</f>
        <v>7027323.46</v>
      </c>
    </row>
    <row r="42" spans="1:6" s="29" customFormat="1" ht="41.25">
      <c r="A42" s="94" t="s">
        <v>261</v>
      </c>
      <c r="B42" s="52" t="s">
        <v>3</v>
      </c>
      <c r="C42" s="51" t="s">
        <v>182</v>
      </c>
      <c r="D42" s="37" t="s">
        <v>118</v>
      </c>
      <c r="E42" s="62"/>
      <c r="F42" s="31">
        <f>F43</f>
        <v>200000</v>
      </c>
    </row>
    <row r="43" spans="1:6" s="29" customFormat="1" ht="26.25">
      <c r="A43" s="67" t="s">
        <v>235</v>
      </c>
      <c r="B43" s="49" t="s">
        <v>3</v>
      </c>
      <c r="C43" s="50" t="s">
        <v>182</v>
      </c>
      <c r="D43" s="27" t="s">
        <v>119</v>
      </c>
      <c r="E43" s="62"/>
      <c r="F43" s="28">
        <f>F44</f>
        <v>200000</v>
      </c>
    </row>
    <row r="44" spans="1:6" s="29" customFormat="1" ht="26.25">
      <c r="A44" s="46" t="s">
        <v>120</v>
      </c>
      <c r="B44" s="49" t="s">
        <v>3</v>
      </c>
      <c r="C44" s="50" t="s">
        <v>182</v>
      </c>
      <c r="D44" s="27" t="s">
        <v>215</v>
      </c>
      <c r="E44" s="62"/>
      <c r="F44" s="28">
        <f>F45</f>
        <v>200000</v>
      </c>
    </row>
    <row r="45" spans="1:6" s="20" customFormat="1" ht="12.75">
      <c r="A45" s="95" t="s">
        <v>39</v>
      </c>
      <c r="B45" s="48" t="s">
        <v>3</v>
      </c>
      <c r="C45" s="50" t="s">
        <v>182</v>
      </c>
      <c r="D45" s="18" t="s">
        <v>215</v>
      </c>
      <c r="E45" s="48" t="s">
        <v>38</v>
      </c>
      <c r="F45" s="21">
        <f>F46</f>
        <v>200000</v>
      </c>
    </row>
    <row r="46" spans="1:6" s="20" customFormat="1" ht="12.75">
      <c r="A46" s="95" t="s">
        <v>148</v>
      </c>
      <c r="B46" s="48" t="s">
        <v>3</v>
      </c>
      <c r="C46" s="50" t="s">
        <v>182</v>
      </c>
      <c r="D46" s="18" t="s">
        <v>215</v>
      </c>
      <c r="E46" s="48" t="s">
        <v>147</v>
      </c>
      <c r="F46" s="22">
        <v>200000</v>
      </c>
    </row>
    <row r="47" spans="1:6" s="29" customFormat="1" ht="41.25">
      <c r="A47" s="94" t="s">
        <v>167</v>
      </c>
      <c r="B47" s="51" t="s">
        <v>3</v>
      </c>
      <c r="C47" s="51" t="s">
        <v>182</v>
      </c>
      <c r="D47" s="37" t="s">
        <v>50</v>
      </c>
      <c r="E47" s="50"/>
      <c r="F47" s="31">
        <f>F48</f>
        <v>4430218.42</v>
      </c>
    </row>
    <row r="48" spans="1:6" s="29" customFormat="1" ht="26.25">
      <c r="A48" s="67" t="s">
        <v>161</v>
      </c>
      <c r="B48" s="50" t="s">
        <v>3</v>
      </c>
      <c r="C48" s="50" t="s">
        <v>182</v>
      </c>
      <c r="D48" s="27" t="s">
        <v>51</v>
      </c>
      <c r="E48" s="50"/>
      <c r="F48" s="28">
        <f>F49+F52</f>
        <v>4430218.42</v>
      </c>
    </row>
    <row r="49" spans="1:6" s="29" customFormat="1" ht="39">
      <c r="A49" s="46" t="s">
        <v>53</v>
      </c>
      <c r="B49" s="50" t="s">
        <v>3</v>
      </c>
      <c r="C49" s="50" t="s">
        <v>182</v>
      </c>
      <c r="D49" s="27" t="s">
        <v>52</v>
      </c>
      <c r="E49" s="50"/>
      <c r="F49" s="28">
        <f>F50</f>
        <v>2872188.42</v>
      </c>
    </row>
    <row r="50" spans="1:6" s="29" customFormat="1" ht="52.5">
      <c r="A50" s="95" t="s">
        <v>159</v>
      </c>
      <c r="B50" s="50" t="s">
        <v>3</v>
      </c>
      <c r="C50" s="50" t="s">
        <v>182</v>
      </c>
      <c r="D50" s="27" t="s">
        <v>52</v>
      </c>
      <c r="E50" s="50" t="s">
        <v>6</v>
      </c>
      <c r="F50" s="28">
        <f>F51</f>
        <v>2872188.42</v>
      </c>
    </row>
    <row r="51" spans="1:6" s="29" customFormat="1" ht="26.25">
      <c r="A51" s="95" t="s">
        <v>29</v>
      </c>
      <c r="B51" s="50" t="s">
        <v>3</v>
      </c>
      <c r="C51" s="50" t="s">
        <v>182</v>
      </c>
      <c r="D51" s="27" t="s">
        <v>52</v>
      </c>
      <c r="E51" s="50" t="s">
        <v>4</v>
      </c>
      <c r="F51" s="30">
        <f>2193402+662407+16379.42</f>
        <v>2872188.42</v>
      </c>
    </row>
    <row r="52" spans="1:6" s="20" customFormat="1" ht="39">
      <c r="A52" s="46" t="s">
        <v>197</v>
      </c>
      <c r="B52" s="49" t="s">
        <v>3</v>
      </c>
      <c r="C52" s="48" t="s">
        <v>182</v>
      </c>
      <c r="D52" s="18" t="s">
        <v>198</v>
      </c>
      <c r="E52" s="48"/>
      <c r="F52" s="21">
        <f>F53</f>
        <v>1558030</v>
      </c>
    </row>
    <row r="53" spans="1:6" s="20" customFormat="1" ht="26.25">
      <c r="A53" s="95" t="s">
        <v>49</v>
      </c>
      <c r="B53" s="49" t="s">
        <v>3</v>
      </c>
      <c r="C53" s="48" t="s">
        <v>182</v>
      </c>
      <c r="D53" s="18" t="s">
        <v>198</v>
      </c>
      <c r="E53" s="48" t="s">
        <v>35</v>
      </c>
      <c r="F53" s="21">
        <f>F54</f>
        <v>1558030</v>
      </c>
    </row>
    <row r="54" spans="1:6" s="20" customFormat="1" ht="26.25">
      <c r="A54" s="95" t="s">
        <v>37</v>
      </c>
      <c r="B54" s="49" t="s">
        <v>3</v>
      </c>
      <c r="C54" s="48" t="s">
        <v>182</v>
      </c>
      <c r="D54" s="18" t="s">
        <v>198</v>
      </c>
      <c r="E54" s="48" t="s">
        <v>7</v>
      </c>
      <c r="F54" s="22">
        <f>53000+500000+5030+1000000</f>
        <v>1558030</v>
      </c>
    </row>
    <row r="55" spans="1:6" s="20" customFormat="1" ht="43.5" customHeight="1">
      <c r="A55" s="94" t="s">
        <v>217</v>
      </c>
      <c r="B55" s="52" t="s">
        <v>3</v>
      </c>
      <c r="C55" s="57" t="s">
        <v>182</v>
      </c>
      <c r="D55" s="58" t="s">
        <v>218</v>
      </c>
      <c r="E55" s="57"/>
      <c r="F55" s="31">
        <f>F56+F62+F66</f>
        <v>722632</v>
      </c>
    </row>
    <row r="56" spans="1:6" s="20" customFormat="1" ht="26.25">
      <c r="A56" s="67" t="s">
        <v>222</v>
      </c>
      <c r="B56" s="49" t="s">
        <v>3</v>
      </c>
      <c r="C56" s="48" t="s">
        <v>182</v>
      </c>
      <c r="D56" s="18" t="s">
        <v>219</v>
      </c>
      <c r="E56" s="48"/>
      <c r="F56" s="28">
        <f>F57</f>
        <v>262098.26</v>
      </c>
    </row>
    <row r="57" spans="1:6" s="20" customFormat="1" ht="12.75">
      <c r="A57" s="46" t="s">
        <v>221</v>
      </c>
      <c r="B57" s="49" t="s">
        <v>3</v>
      </c>
      <c r="C57" s="48" t="s">
        <v>182</v>
      </c>
      <c r="D57" s="18" t="s">
        <v>220</v>
      </c>
      <c r="E57" s="48"/>
      <c r="F57" s="28">
        <f>F58+F60</f>
        <v>262098.26</v>
      </c>
    </row>
    <row r="58" spans="1:6" s="20" customFormat="1" ht="26.25">
      <c r="A58" s="95" t="s">
        <v>49</v>
      </c>
      <c r="B58" s="49" t="s">
        <v>3</v>
      </c>
      <c r="C58" s="48" t="s">
        <v>182</v>
      </c>
      <c r="D58" s="18" t="s">
        <v>220</v>
      </c>
      <c r="E58" s="48" t="s">
        <v>35</v>
      </c>
      <c r="F58" s="28">
        <f>F59</f>
        <v>142098.26</v>
      </c>
    </row>
    <row r="59" spans="1:6" s="20" customFormat="1" ht="26.25">
      <c r="A59" s="95" t="s">
        <v>37</v>
      </c>
      <c r="B59" s="49" t="s">
        <v>3</v>
      </c>
      <c r="C59" s="48" t="s">
        <v>182</v>
      </c>
      <c r="D59" s="18" t="s">
        <v>220</v>
      </c>
      <c r="E59" s="48" t="s">
        <v>7</v>
      </c>
      <c r="F59" s="22">
        <f>48000+45000+11222+40876.26-3000</f>
        <v>142098.26</v>
      </c>
    </row>
    <row r="60" spans="1:6" s="20" customFormat="1" ht="12.75">
      <c r="A60" s="95" t="s">
        <v>150</v>
      </c>
      <c r="B60" s="49" t="s">
        <v>3</v>
      </c>
      <c r="C60" s="48" t="s">
        <v>182</v>
      </c>
      <c r="D60" s="18" t="s">
        <v>220</v>
      </c>
      <c r="E60" s="48" t="s">
        <v>100</v>
      </c>
      <c r="F60" s="28">
        <f>F61</f>
        <v>120000</v>
      </c>
    </row>
    <row r="61" spans="1:6" s="20" customFormat="1" ht="12.75">
      <c r="A61" s="95" t="s">
        <v>102</v>
      </c>
      <c r="B61" s="49" t="s">
        <v>3</v>
      </c>
      <c r="C61" s="48" t="s">
        <v>182</v>
      </c>
      <c r="D61" s="18" t="s">
        <v>220</v>
      </c>
      <c r="E61" s="48" t="s">
        <v>101</v>
      </c>
      <c r="F61" s="22">
        <v>120000</v>
      </c>
    </row>
    <row r="62" spans="1:6" s="20" customFormat="1" ht="26.25">
      <c r="A62" s="67" t="s">
        <v>223</v>
      </c>
      <c r="B62" s="49" t="s">
        <v>3</v>
      </c>
      <c r="C62" s="48" t="s">
        <v>182</v>
      </c>
      <c r="D62" s="18" t="s">
        <v>225</v>
      </c>
      <c r="E62" s="48"/>
      <c r="F62" s="28">
        <f>F63</f>
        <v>189842</v>
      </c>
    </row>
    <row r="63" spans="1:6" s="20" customFormat="1" ht="26.25">
      <c r="A63" s="46" t="s">
        <v>224</v>
      </c>
      <c r="B63" s="49" t="s">
        <v>3</v>
      </c>
      <c r="C63" s="48" t="s">
        <v>182</v>
      </c>
      <c r="D63" s="18" t="s">
        <v>226</v>
      </c>
      <c r="E63" s="48"/>
      <c r="F63" s="28">
        <f>F64</f>
        <v>189842</v>
      </c>
    </row>
    <row r="64" spans="1:6" s="20" customFormat="1" ht="26.25">
      <c r="A64" s="95" t="s">
        <v>49</v>
      </c>
      <c r="B64" s="49" t="s">
        <v>3</v>
      </c>
      <c r="C64" s="48" t="s">
        <v>182</v>
      </c>
      <c r="D64" s="18" t="s">
        <v>226</v>
      </c>
      <c r="E64" s="48" t="s">
        <v>35</v>
      </c>
      <c r="F64" s="28">
        <f>F65</f>
        <v>189842</v>
      </c>
    </row>
    <row r="65" spans="1:6" s="20" customFormat="1" ht="26.25">
      <c r="A65" s="95" t="s">
        <v>37</v>
      </c>
      <c r="B65" s="49" t="s">
        <v>3</v>
      </c>
      <c r="C65" s="48" t="s">
        <v>182</v>
      </c>
      <c r="D65" s="18" t="s">
        <v>226</v>
      </c>
      <c r="E65" s="48" t="s">
        <v>7</v>
      </c>
      <c r="F65" s="22">
        <f>70000+116842+3000</f>
        <v>189842</v>
      </c>
    </row>
    <row r="66" spans="1:6" s="20" customFormat="1" ht="12.75">
      <c r="A66" s="67" t="s">
        <v>229</v>
      </c>
      <c r="B66" s="49" t="s">
        <v>3</v>
      </c>
      <c r="C66" s="48" t="s">
        <v>182</v>
      </c>
      <c r="D66" s="18" t="s">
        <v>230</v>
      </c>
      <c r="E66" s="48"/>
      <c r="F66" s="28">
        <f>F67</f>
        <v>270691.74</v>
      </c>
    </row>
    <row r="67" spans="1:6" s="20" customFormat="1" ht="12.75">
      <c r="A67" s="46" t="s">
        <v>231</v>
      </c>
      <c r="B67" s="49" t="s">
        <v>3</v>
      </c>
      <c r="C67" s="48" t="s">
        <v>182</v>
      </c>
      <c r="D67" s="18" t="s">
        <v>232</v>
      </c>
      <c r="E67" s="48"/>
      <c r="F67" s="28">
        <f>F68</f>
        <v>270691.74</v>
      </c>
    </row>
    <row r="68" spans="1:6" s="20" customFormat="1" ht="26.25">
      <c r="A68" s="95" t="s">
        <v>49</v>
      </c>
      <c r="B68" s="49" t="s">
        <v>3</v>
      </c>
      <c r="C68" s="48" t="s">
        <v>182</v>
      </c>
      <c r="D68" s="18" t="s">
        <v>232</v>
      </c>
      <c r="E68" s="48" t="s">
        <v>35</v>
      </c>
      <c r="F68" s="28">
        <f>F69</f>
        <v>270691.74</v>
      </c>
    </row>
    <row r="69" spans="1:6" s="20" customFormat="1" ht="26.25">
      <c r="A69" s="95" t="s">
        <v>37</v>
      </c>
      <c r="B69" s="49" t="s">
        <v>3</v>
      </c>
      <c r="C69" s="48" t="s">
        <v>182</v>
      </c>
      <c r="D69" s="18" t="s">
        <v>232</v>
      </c>
      <c r="E69" s="48" t="s">
        <v>7</v>
      </c>
      <c r="F69" s="22">
        <f>269790+50000-11222-37876.26</f>
        <v>270691.74</v>
      </c>
    </row>
    <row r="70" spans="1:6" s="20" customFormat="1" ht="41.25">
      <c r="A70" s="94" t="s">
        <v>169</v>
      </c>
      <c r="B70" s="52" t="s">
        <v>3</v>
      </c>
      <c r="C70" s="57" t="s">
        <v>182</v>
      </c>
      <c r="D70" s="58" t="s">
        <v>170</v>
      </c>
      <c r="E70" s="57"/>
      <c r="F70" s="19">
        <f>F71</f>
        <v>270293.04000000004</v>
      </c>
    </row>
    <row r="71" spans="1:6" s="20" customFormat="1" ht="39">
      <c r="A71" s="67" t="s">
        <v>200</v>
      </c>
      <c r="B71" s="49" t="s">
        <v>3</v>
      </c>
      <c r="C71" s="48" t="s">
        <v>182</v>
      </c>
      <c r="D71" s="18" t="s">
        <v>171</v>
      </c>
      <c r="E71" s="48"/>
      <c r="F71" s="21">
        <f>F72</f>
        <v>270293.04000000004</v>
      </c>
    </row>
    <row r="72" spans="1:6" s="20" customFormat="1" ht="26.25">
      <c r="A72" s="46" t="s">
        <v>260</v>
      </c>
      <c r="B72" s="49" t="s">
        <v>3</v>
      </c>
      <c r="C72" s="48" t="s">
        <v>182</v>
      </c>
      <c r="D72" s="18" t="s">
        <v>293</v>
      </c>
      <c r="E72" s="48"/>
      <c r="F72" s="21">
        <f>F73</f>
        <v>270293.04000000004</v>
      </c>
    </row>
    <row r="73" spans="1:6" s="20" customFormat="1" ht="26.25">
      <c r="A73" s="95" t="s">
        <v>49</v>
      </c>
      <c r="B73" s="49" t="s">
        <v>3</v>
      </c>
      <c r="C73" s="48" t="s">
        <v>182</v>
      </c>
      <c r="D73" s="18" t="s">
        <v>293</v>
      </c>
      <c r="E73" s="48" t="s">
        <v>35</v>
      </c>
      <c r="F73" s="21">
        <f>F74</f>
        <v>270293.04000000004</v>
      </c>
    </row>
    <row r="74" spans="1:6" s="20" customFormat="1" ht="26.25">
      <c r="A74" s="95" t="s">
        <v>37</v>
      </c>
      <c r="B74" s="49" t="s">
        <v>3</v>
      </c>
      <c r="C74" s="48" t="s">
        <v>182</v>
      </c>
      <c r="D74" s="18" t="s">
        <v>293</v>
      </c>
      <c r="E74" s="48" t="s">
        <v>7</v>
      </c>
      <c r="F74" s="22">
        <f>510000-239706.96</f>
        <v>270293.04000000004</v>
      </c>
    </row>
    <row r="75" spans="1:6" s="20" customFormat="1" ht="54.75">
      <c r="A75" s="94" t="s">
        <v>239</v>
      </c>
      <c r="B75" s="52" t="s">
        <v>3</v>
      </c>
      <c r="C75" s="57" t="s">
        <v>182</v>
      </c>
      <c r="D75" s="58" t="s">
        <v>240</v>
      </c>
      <c r="E75" s="57"/>
      <c r="F75" s="31">
        <f>F76</f>
        <v>100000</v>
      </c>
    </row>
    <row r="76" spans="1:6" s="20" customFormat="1" ht="26.25">
      <c r="A76" s="67" t="s">
        <v>241</v>
      </c>
      <c r="B76" s="49" t="s">
        <v>3</v>
      </c>
      <c r="C76" s="48" t="s">
        <v>182</v>
      </c>
      <c r="D76" s="18" t="s">
        <v>242</v>
      </c>
      <c r="E76" s="48"/>
      <c r="F76" s="28">
        <f>F77</f>
        <v>100000</v>
      </c>
    </row>
    <row r="77" spans="1:6" s="20" customFormat="1" ht="26.25">
      <c r="A77" s="46" t="s">
        <v>265</v>
      </c>
      <c r="B77" s="49" t="s">
        <v>3</v>
      </c>
      <c r="C77" s="48" t="s">
        <v>182</v>
      </c>
      <c r="D77" s="27" t="s">
        <v>264</v>
      </c>
      <c r="E77" s="48"/>
      <c r="F77" s="28">
        <f>F78</f>
        <v>100000</v>
      </c>
    </row>
    <row r="78" spans="1:6" s="20" customFormat="1" ht="26.25">
      <c r="A78" s="95" t="s">
        <v>49</v>
      </c>
      <c r="B78" s="49" t="s">
        <v>3</v>
      </c>
      <c r="C78" s="48" t="s">
        <v>182</v>
      </c>
      <c r="D78" s="27" t="s">
        <v>264</v>
      </c>
      <c r="E78" s="50" t="s">
        <v>35</v>
      </c>
      <c r="F78" s="28">
        <f>F79</f>
        <v>100000</v>
      </c>
    </row>
    <row r="79" spans="1:6" s="20" customFormat="1" ht="26.25">
      <c r="A79" s="95" t="s">
        <v>37</v>
      </c>
      <c r="B79" s="49" t="s">
        <v>3</v>
      </c>
      <c r="C79" s="48" t="s">
        <v>182</v>
      </c>
      <c r="D79" s="27" t="s">
        <v>264</v>
      </c>
      <c r="E79" s="50" t="s">
        <v>7</v>
      </c>
      <c r="F79" s="22">
        <v>100000</v>
      </c>
    </row>
    <row r="80" spans="1:6" s="29" customFormat="1" ht="41.25">
      <c r="A80" s="94" t="s">
        <v>160</v>
      </c>
      <c r="B80" s="50" t="s">
        <v>3</v>
      </c>
      <c r="C80" s="50" t="s">
        <v>182</v>
      </c>
      <c r="D80" s="27" t="s">
        <v>30</v>
      </c>
      <c r="E80" s="50"/>
      <c r="F80" s="31">
        <f>F81</f>
        <v>273000</v>
      </c>
    </row>
    <row r="81" spans="1:6" s="29" customFormat="1" ht="26.25">
      <c r="A81" s="67" t="s">
        <v>32</v>
      </c>
      <c r="B81" s="50" t="s">
        <v>3</v>
      </c>
      <c r="C81" s="50" t="s">
        <v>182</v>
      </c>
      <c r="D81" s="27" t="s">
        <v>31</v>
      </c>
      <c r="E81" s="50"/>
      <c r="F81" s="28">
        <f>F82</f>
        <v>273000</v>
      </c>
    </row>
    <row r="82" spans="1:6" s="29" customFormat="1" ht="12.75">
      <c r="A82" s="46" t="s">
        <v>48</v>
      </c>
      <c r="B82" s="50" t="s">
        <v>3</v>
      </c>
      <c r="C82" s="50" t="s">
        <v>182</v>
      </c>
      <c r="D82" s="27" t="s">
        <v>47</v>
      </c>
      <c r="E82" s="50"/>
      <c r="F82" s="28">
        <f>F83+F85</f>
        <v>273000</v>
      </c>
    </row>
    <row r="83" spans="1:6" s="29" customFormat="1" ht="26.25">
      <c r="A83" s="95" t="s">
        <v>49</v>
      </c>
      <c r="B83" s="50" t="s">
        <v>3</v>
      </c>
      <c r="C83" s="50" t="s">
        <v>182</v>
      </c>
      <c r="D83" s="27" t="s">
        <v>47</v>
      </c>
      <c r="E83" s="50" t="s">
        <v>35</v>
      </c>
      <c r="F83" s="28">
        <f>F84</f>
        <v>232340</v>
      </c>
    </row>
    <row r="84" spans="1:6" s="29" customFormat="1" ht="26.25">
      <c r="A84" s="95" t="s">
        <v>37</v>
      </c>
      <c r="B84" s="50" t="s">
        <v>3</v>
      </c>
      <c r="C84" s="50" t="s">
        <v>182</v>
      </c>
      <c r="D84" s="27" t="s">
        <v>47</v>
      </c>
      <c r="E84" s="50" t="s">
        <v>7</v>
      </c>
      <c r="F84" s="30">
        <v>232340</v>
      </c>
    </row>
    <row r="85" spans="1:6" s="29" customFormat="1" ht="12.75">
      <c r="A85" s="95" t="s">
        <v>39</v>
      </c>
      <c r="B85" s="50" t="s">
        <v>3</v>
      </c>
      <c r="C85" s="50" t="s">
        <v>182</v>
      </c>
      <c r="D85" s="27" t="s">
        <v>47</v>
      </c>
      <c r="E85" s="50" t="s">
        <v>38</v>
      </c>
      <c r="F85" s="28">
        <f>F86+F87</f>
        <v>40660</v>
      </c>
    </row>
    <row r="86" spans="1:6" s="29" customFormat="1" ht="12.75">
      <c r="A86" s="95" t="s">
        <v>41</v>
      </c>
      <c r="B86" s="50" t="s">
        <v>3</v>
      </c>
      <c r="C86" s="50" t="s">
        <v>182</v>
      </c>
      <c r="D86" s="27" t="s">
        <v>47</v>
      </c>
      <c r="E86" s="50" t="s">
        <v>40</v>
      </c>
      <c r="F86" s="30">
        <f>30660</f>
        <v>30660</v>
      </c>
    </row>
    <row r="87" spans="1:6" s="29" customFormat="1" ht="12.75">
      <c r="A87" s="95" t="s">
        <v>148</v>
      </c>
      <c r="B87" s="50" t="s">
        <v>3</v>
      </c>
      <c r="C87" s="50" t="s">
        <v>182</v>
      </c>
      <c r="D87" s="27" t="s">
        <v>47</v>
      </c>
      <c r="E87" s="50" t="s">
        <v>147</v>
      </c>
      <c r="F87" s="30">
        <v>10000</v>
      </c>
    </row>
    <row r="88" spans="1:6" s="29" customFormat="1" ht="13.5">
      <c r="A88" s="94" t="s">
        <v>294</v>
      </c>
      <c r="B88" s="51" t="s">
        <v>3</v>
      </c>
      <c r="C88" s="51" t="s">
        <v>182</v>
      </c>
      <c r="D88" s="37" t="s">
        <v>295</v>
      </c>
      <c r="E88" s="35"/>
      <c r="F88" s="31">
        <f>F89</f>
        <v>468720</v>
      </c>
    </row>
    <row r="89" spans="1:6" s="29" customFormat="1" ht="66">
      <c r="A89" s="46" t="s">
        <v>159</v>
      </c>
      <c r="B89" s="50" t="s">
        <v>3</v>
      </c>
      <c r="C89" s="50" t="s">
        <v>182</v>
      </c>
      <c r="D89" s="27" t="s">
        <v>295</v>
      </c>
      <c r="E89" s="50" t="s">
        <v>6</v>
      </c>
      <c r="F89" s="28">
        <f>F90</f>
        <v>468720</v>
      </c>
    </row>
    <row r="90" spans="1:6" s="29" customFormat="1" ht="26.25">
      <c r="A90" s="95" t="s">
        <v>296</v>
      </c>
      <c r="B90" s="50" t="s">
        <v>3</v>
      </c>
      <c r="C90" s="50" t="s">
        <v>182</v>
      </c>
      <c r="D90" s="27" t="s">
        <v>295</v>
      </c>
      <c r="E90" s="50" t="s">
        <v>4</v>
      </c>
      <c r="F90" s="30">
        <v>468720</v>
      </c>
    </row>
    <row r="91" spans="1:6" s="29" customFormat="1" ht="41.25">
      <c r="A91" s="94" t="s">
        <v>297</v>
      </c>
      <c r="B91" s="51" t="s">
        <v>3</v>
      </c>
      <c r="C91" s="51" t="s">
        <v>182</v>
      </c>
      <c r="D91" s="37" t="s">
        <v>298</v>
      </c>
      <c r="E91" s="51"/>
      <c r="F91" s="31">
        <f>F92</f>
        <v>562460</v>
      </c>
    </row>
    <row r="92" spans="1:6" s="29" customFormat="1" ht="66">
      <c r="A92" s="46" t="s">
        <v>159</v>
      </c>
      <c r="B92" s="50" t="s">
        <v>3</v>
      </c>
      <c r="C92" s="50" t="s">
        <v>182</v>
      </c>
      <c r="D92" s="27" t="s">
        <v>298</v>
      </c>
      <c r="E92" s="50" t="s">
        <v>6</v>
      </c>
      <c r="F92" s="28">
        <f>F93</f>
        <v>562460</v>
      </c>
    </row>
    <row r="93" spans="1:6" s="29" customFormat="1" ht="26.25">
      <c r="A93" s="95" t="s">
        <v>296</v>
      </c>
      <c r="B93" s="50" t="s">
        <v>3</v>
      </c>
      <c r="C93" s="50" t="s">
        <v>182</v>
      </c>
      <c r="D93" s="27" t="s">
        <v>298</v>
      </c>
      <c r="E93" s="50" t="s">
        <v>4</v>
      </c>
      <c r="F93" s="30">
        <f>281230+281230</f>
        <v>562460</v>
      </c>
    </row>
    <row r="94" spans="1:6" s="16" customFormat="1" ht="12.75">
      <c r="A94" s="75" t="s">
        <v>250</v>
      </c>
      <c r="B94" s="76" t="s">
        <v>3</v>
      </c>
      <c r="C94" s="76" t="s">
        <v>269</v>
      </c>
      <c r="D94" s="77"/>
      <c r="E94" s="76"/>
      <c r="F94" s="74">
        <f>F95</f>
        <v>602347</v>
      </c>
    </row>
    <row r="95" spans="1:6" ht="12.75">
      <c r="A95" s="32" t="s">
        <v>13</v>
      </c>
      <c r="B95" s="52" t="s">
        <v>3</v>
      </c>
      <c r="C95" s="51" t="s">
        <v>183</v>
      </c>
      <c r="D95" s="37"/>
      <c r="E95" s="50"/>
      <c r="F95" s="31">
        <f>F97</f>
        <v>602347</v>
      </c>
    </row>
    <row r="96" spans="1:6" ht="27">
      <c r="A96" s="94" t="s">
        <v>55</v>
      </c>
      <c r="B96" s="52" t="s">
        <v>3</v>
      </c>
      <c r="C96" s="52" t="s">
        <v>183</v>
      </c>
      <c r="D96" s="47" t="s">
        <v>54</v>
      </c>
      <c r="E96" s="49"/>
      <c r="F96" s="25">
        <f>F97</f>
        <v>602347</v>
      </c>
    </row>
    <row r="97" spans="1:6" ht="12.75">
      <c r="A97" s="46" t="s">
        <v>57</v>
      </c>
      <c r="B97" s="49" t="s">
        <v>3</v>
      </c>
      <c r="C97" s="49" t="s">
        <v>183</v>
      </c>
      <c r="D97" s="24" t="s">
        <v>56</v>
      </c>
      <c r="E97" s="49"/>
      <c r="F97" s="26">
        <f>F98</f>
        <v>602347</v>
      </c>
    </row>
    <row r="98" spans="1:6" ht="26.25">
      <c r="A98" s="95" t="s">
        <v>59</v>
      </c>
      <c r="B98" s="49" t="s">
        <v>3</v>
      </c>
      <c r="C98" s="49" t="s">
        <v>183</v>
      </c>
      <c r="D98" s="24" t="s">
        <v>58</v>
      </c>
      <c r="E98" s="49"/>
      <c r="F98" s="26">
        <f>F99+F101</f>
        <v>602347</v>
      </c>
    </row>
    <row r="99" spans="1:6" ht="52.5">
      <c r="A99" s="95" t="s">
        <v>159</v>
      </c>
      <c r="B99" s="49" t="s">
        <v>3</v>
      </c>
      <c r="C99" s="49" t="s">
        <v>183</v>
      </c>
      <c r="D99" s="24" t="s">
        <v>58</v>
      </c>
      <c r="E99" s="49" t="s">
        <v>6</v>
      </c>
      <c r="F99" s="26">
        <f>F100</f>
        <v>485620</v>
      </c>
    </row>
    <row r="100" spans="1:6" ht="26.25">
      <c r="A100" s="95" t="s">
        <v>29</v>
      </c>
      <c r="B100" s="49" t="s">
        <v>3</v>
      </c>
      <c r="C100" s="49" t="s">
        <v>183</v>
      </c>
      <c r="D100" s="24" t="s">
        <v>58</v>
      </c>
      <c r="E100" s="49" t="s">
        <v>4</v>
      </c>
      <c r="F100" s="33">
        <f>372980+112640</f>
        <v>485620</v>
      </c>
    </row>
    <row r="101" spans="1:6" ht="26.25">
      <c r="A101" s="95" t="s">
        <v>49</v>
      </c>
      <c r="B101" s="49" t="s">
        <v>3</v>
      </c>
      <c r="C101" s="49" t="s">
        <v>183</v>
      </c>
      <c r="D101" s="24" t="s">
        <v>58</v>
      </c>
      <c r="E101" s="49" t="s">
        <v>35</v>
      </c>
      <c r="F101" s="26">
        <f>F102</f>
        <v>116727</v>
      </c>
    </row>
    <row r="102" spans="1:6" ht="26.25">
      <c r="A102" s="95" t="s">
        <v>37</v>
      </c>
      <c r="B102" s="49" t="s">
        <v>3</v>
      </c>
      <c r="C102" s="49" t="s">
        <v>183</v>
      </c>
      <c r="D102" s="24" t="s">
        <v>58</v>
      </c>
      <c r="E102" s="49" t="s">
        <v>7</v>
      </c>
      <c r="F102" s="33">
        <v>116727</v>
      </c>
    </row>
    <row r="103" spans="1:6" s="20" customFormat="1" ht="26.25">
      <c r="A103" s="75" t="s">
        <v>14</v>
      </c>
      <c r="B103" s="76" t="s">
        <v>3</v>
      </c>
      <c r="C103" s="76" t="s">
        <v>270</v>
      </c>
      <c r="D103" s="77"/>
      <c r="E103" s="76"/>
      <c r="F103" s="74">
        <f>F104</f>
        <v>1871056</v>
      </c>
    </row>
    <row r="104" spans="1:6" s="20" customFormat="1" ht="26.25">
      <c r="A104" s="17" t="s">
        <v>60</v>
      </c>
      <c r="B104" s="57" t="s">
        <v>3</v>
      </c>
      <c r="C104" s="57" t="s">
        <v>184</v>
      </c>
      <c r="D104" s="58"/>
      <c r="E104" s="48"/>
      <c r="F104" s="19">
        <f>F105</f>
        <v>1871056</v>
      </c>
    </row>
    <row r="105" spans="1:6" s="20" customFormat="1" ht="41.25">
      <c r="A105" s="94" t="s">
        <v>259</v>
      </c>
      <c r="B105" s="57" t="s">
        <v>3</v>
      </c>
      <c r="C105" s="57" t="s">
        <v>184</v>
      </c>
      <c r="D105" s="58" t="s">
        <v>62</v>
      </c>
      <c r="E105" s="48"/>
      <c r="F105" s="19">
        <f>F106</f>
        <v>1871056</v>
      </c>
    </row>
    <row r="106" spans="1:6" s="20" customFormat="1" ht="26.25">
      <c r="A106" s="67" t="s">
        <v>64</v>
      </c>
      <c r="B106" s="48" t="s">
        <v>3</v>
      </c>
      <c r="C106" s="48" t="s">
        <v>184</v>
      </c>
      <c r="D106" s="18" t="s">
        <v>63</v>
      </c>
      <c r="E106" s="48"/>
      <c r="F106" s="21">
        <f>F107+F110+F113</f>
        <v>1871056</v>
      </c>
    </row>
    <row r="107" spans="1:6" s="20" customFormat="1" ht="12.75">
      <c r="A107" s="46" t="s">
        <v>66</v>
      </c>
      <c r="B107" s="57" t="s">
        <v>3</v>
      </c>
      <c r="C107" s="57" t="s">
        <v>184</v>
      </c>
      <c r="D107" s="58" t="s">
        <v>65</v>
      </c>
      <c r="E107" s="57"/>
      <c r="F107" s="19">
        <f>F108</f>
        <v>445000</v>
      </c>
    </row>
    <row r="108" spans="1:6" s="20" customFormat="1" ht="26.25">
      <c r="A108" s="95" t="s">
        <v>49</v>
      </c>
      <c r="B108" s="48" t="s">
        <v>3</v>
      </c>
      <c r="C108" s="48" t="s">
        <v>184</v>
      </c>
      <c r="D108" s="18" t="s">
        <v>65</v>
      </c>
      <c r="E108" s="48" t="s">
        <v>35</v>
      </c>
      <c r="F108" s="21">
        <f>F109</f>
        <v>445000</v>
      </c>
    </row>
    <row r="109" spans="1:6" s="20" customFormat="1" ht="26.25">
      <c r="A109" s="95" t="s">
        <v>37</v>
      </c>
      <c r="B109" s="48" t="s">
        <v>3</v>
      </c>
      <c r="C109" s="48" t="s">
        <v>184</v>
      </c>
      <c r="D109" s="18" t="s">
        <v>65</v>
      </c>
      <c r="E109" s="48" t="s">
        <v>7</v>
      </c>
      <c r="F109" s="22">
        <f>265000+180000</f>
        <v>445000</v>
      </c>
    </row>
    <row r="110" spans="1:6" s="29" customFormat="1" ht="12.75">
      <c r="A110" s="46" t="s">
        <v>68</v>
      </c>
      <c r="B110" s="51" t="s">
        <v>3</v>
      </c>
      <c r="C110" s="51" t="s">
        <v>184</v>
      </c>
      <c r="D110" s="37" t="s">
        <v>67</v>
      </c>
      <c r="E110" s="51"/>
      <c r="F110" s="31">
        <f>F111</f>
        <v>1235056</v>
      </c>
    </row>
    <row r="111" spans="1:6" s="29" customFormat="1" ht="52.5">
      <c r="A111" s="95" t="s">
        <v>159</v>
      </c>
      <c r="B111" s="50" t="s">
        <v>3</v>
      </c>
      <c r="C111" s="50" t="s">
        <v>184</v>
      </c>
      <c r="D111" s="27" t="s">
        <v>67</v>
      </c>
      <c r="E111" s="50" t="s">
        <v>6</v>
      </c>
      <c r="F111" s="28">
        <f>F112</f>
        <v>1235056</v>
      </c>
    </row>
    <row r="112" spans="1:6" s="29" customFormat="1" ht="26.25">
      <c r="A112" s="95" t="s">
        <v>29</v>
      </c>
      <c r="B112" s="50" t="s">
        <v>3</v>
      </c>
      <c r="C112" s="50" t="s">
        <v>184</v>
      </c>
      <c r="D112" s="27" t="s">
        <v>67</v>
      </c>
      <c r="E112" s="50" t="s">
        <v>4</v>
      </c>
      <c r="F112" s="30">
        <v>1235056</v>
      </c>
    </row>
    <row r="113" spans="1:6" s="20" customFormat="1" ht="12.75">
      <c r="A113" s="46" t="s">
        <v>70</v>
      </c>
      <c r="B113" s="57" t="s">
        <v>3</v>
      </c>
      <c r="C113" s="57" t="s">
        <v>184</v>
      </c>
      <c r="D113" s="58" t="s">
        <v>69</v>
      </c>
      <c r="E113" s="57"/>
      <c r="F113" s="19">
        <f>F114+F116</f>
        <v>191000</v>
      </c>
    </row>
    <row r="114" spans="1:6" s="29" customFormat="1" ht="52.5">
      <c r="A114" s="95" t="s">
        <v>159</v>
      </c>
      <c r="B114" s="50" t="s">
        <v>3</v>
      </c>
      <c r="C114" s="50" t="s">
        <v>184</v>
      </c>
      <c r="D114" s="27" t="s">
        <v>69</v>
      </c>
      <c r="E114" s="50" t="s">
        <v>6</v>
      </c>
      <c r="F114" s="28">
        <f>F115</f>
        <v>178400</v>
      </c>
    </row>
    <row r="115" spans="1:6" s="29" customFormat="1" ht="26.25">
      <c r="A115" s="95" t="s">
        <v>29</v>
      </c>
      <c r="B115" s="50" t="s">
        <v>3</v>
      </c>
      <c r="C115" s="50" t="s">
        <v>184</v>
      </c>
      <c r="D115" s="27" t="s">
        <v>69</v>
      </c>
      <c r="E115" s="50" t="s">
        <v>4</v>
      </c>
      <c r="F115" s="30">
        <f>180000-1600</f>
        <v>178400</v>
      </c>
    </row>
    <row r="116" spans="1:6" s="20" customFormat="1" ht="26.25">
      <c r="A116" s="95" t="s">
        <v>36</v>
      </c>
      <c r="B116" s="48" t="s">
        <v>3</v>
      </c>
      <c r="C116" s="48" t="s">
        <v>184</v>
      </c>
      <c r="D116" s="18" t="s">
        <v>69</v>
      </c>
      <c r="E116" s="48" t="s">
        <v>35</v>
      </c>
      <c r="F116" s="21">
        <f>F117</f>
        <v>12600</v>
      </c>
    </row>
    <row r="117" spans="1:6" s="20" customFormat="1" ht="26.25">
      <c r="A117" s="95" t="s">
        <v>37</v>
      </c>
      <c r="B117" s="48" t="s">
        <v>3</v>
      </c>
      <c r="C117" s="48" t="s">
        <v>184</v>
      </c>
      <c r="D117" s="18" t="s">
        <v>69</v>
      </c>
      <c r="E117" s="48" t="s">
        <v>7</v>
      </c>
      <c r="F117" s="22">
        <f>11000+1600</f>
        <v>12600</v>
      </c>
    </row>
    <row r="118" spans="1:6" s="16" customFormat="1" ht="12.75">
      <c r="A118" s="75" t="s">
        <v>251</v>
      </c>
      <c r="B118" s="76" t="s">
        <v>3</v>
      </c>
      <c r="C118" s="76" t="s">
        <v>271</v>
      </c>
      <c r="D118" s="77"/>
      <c r="E118" s="76"/>
      <c r="F118" s="74">
        <f>F139+F119</f>
        <v>25537946.31</v>
      </c>
    </row>
    <row r="119" spans="1:6" s="20" customFormat="1" ht="12.75">
      <c r="A119" s="17" t="s">
        <v>15</v>
      </c>
      <c r="B119" s="57" t="s">
        <v>3</v>
      </c>
      <c r="C119" s="57" t="s">
        <v>185</v>
      </c>
      <c r="D119" s="18"/>
      <c r="E119" s="48"/>
      <c r="F119" s="19">
        <f>F120</f>
        <v>25187946.31</v>
      </c>
    </row>
    <row r="120" spans="1:6" s="20" customFormat="1" ht="41.25">
      <c r="A120" s="94" t="s">
        <v>173</v>
      </c>
      <c r="B120" s="57" t="s">
        <v>3</v>
      </c>
      <c r="C120" s="57" t="s">
        <v>185</v>
      </c>
      <c r="D120" s="58" t="s">
        <v>71</v>
      </c>
      <c r="E120" s="48"/>
      <c r="F120" s="19">
        <f>F121</f>
        <v>25187946.31</v>
      </c>
    </row>
    <row r="121" spans="1:6" s="20" customFormat="1" ht="26.25">
      <c r="A121" s="67" t="s">
        <v>73</v>
      </c>
      <c r="B121" s="48" t="s">
        <v>3</v>
      </c>
      <c r="C121" s="48" t="s">
        <v>185</v>
      </c>
      <c r="D121" s="18" t="s">
        <v>72</v>
      </c>
      <c r="E121" s="48"/>
      <c r="F121" s="21">
        <f>F122+F130+F133+F136+F127</f>
        <v>25187946.31</v>
      </c>
    </row>
    <row r="122" spans="1:6" s="20" customFormat="1" ht="12.75">
      <c r="A122" s="46" t="s">
        <v>75</v>
      </c>
      <c r="B122" s="48" t="s">
        <v>3</v>
      </c>
      <c r="C122" s="48" t="s">
        <v>185</v>
      </c>
      <c r="D122" s="18" t="s">
        <v>74</v>
      </c>
      <c r="E122" s="48"/>
      <c r="F122" s="21">
        <f>F123+F125</f>
        <v>11262463.299999999</v>
      </c>
    </row>
    <row r="123" spans="1:6" s="20" customFormat="1" ht="26.25">
      <c r="A123" s="95" t="s">
        <v>49</v>
      </c>
      <c r="B123" s="48" t="s">
        <v>3</v>
      </c>
      <c r="C123" s="48" t="s">
        <v>185</v>
      </c>
      <c r="D123" s="18" t="s">
        <v>74</v>
      </c>
      <c r="E123" s="48" t="s">
        <v>35</v>
      </c>
      <c r="F123" s="21">
        <f>F124</f>
        <v>11235673.69</v>
      </c>
    </row>
    <row r="124" spans="1:6" s="20" customFormat="1" ht="26.25">
      <c r="A124" s="95" t="s">
        <v>37</v>
      </c>
      <c r="B124" s="48" t="s">
        <v>3</v>
      </c>
      <c r="C124" s="48" t="s">
        <v>185</v>
      </c>
      <c r="D124" s="18" t="s">
        <v>74</v>
      </c>
      <c r="E124" s="48" t="s">
        <v>7</v>
      </c>
      <c r="F124" s="22">
        <f>11235773.51-99.82</f>
        <v>11235673.69</v>
      </c>
    </row>
    <row r="125" spans="1:6" s="20" customFormat="1" ht="12.75">
      <c r="A125" s="95" t="s">
        <v>39</v>
      </c>
      <c r="B125" s="48" t="s">
        <v>3</v>
      </c>
      <c r="C125" s="48" t="s">
        <v>185</v>
      </c>
      <c r="D125" s="18" t="s">
        <v>74</v>
      </c>
      <c r="E125" s="48" t="s">
        <v>38</v>
      </c>
      <c r="F125" s="21">
        <f>F126</f>
        <v>26789.61</v>
      </c>
    </row>
    <row r="126" spans="1:6" s="20" customFormat="1" ht="12.75">
      <c r="A126" s="95" t="s">
        <v>306</v>
      </c>
      <c r="B126" s="48" t="s">
        <v>3</v>
      </c>
      <c r="C126" s="48" t="s">
        <v>185</v>
      </c>
      <c r="D126" s="18" t="s">
        <v>74</v>
      </c>
      <c r="E126" s="48" t="s">
        <v>305</v>
      </c>
      <c r="F126" s="22">
        <v>26789.61</v>
      </c>
    </row>
    <row r="127" spans="1:6" s="20" customFormat="1" ht="12.75">
      <c r="A127" s="46" t="s">
        <v>308</v>
      </c>
      <c r="B127" s="48" t="s">
        <v>3</v>
      </c>
      <c r="C127" s="48" t="s">
        <v>185</v>
      </c>
      <c r="D127" s="18" t="s">
        <v>307</v>
      </c>
      <c r="E127" s="48"/>
      <c r="F127" s="21">
        <f>F128</f>
        <v>2361927.9</v>
      </c>
    </row>
    <row r="128" spans="1:6" s="20" customFormat="1" ht="26.25">
      <c r="A128" s="95" t="s">
        <v>49</v>
      </c>
      <c r="B128" s="48" t="s">
        <v>3</v>
      </c>
      <c r="C128" s="48" t="s">
        <v>185</v>
      </c>
      <c r="D128" s="18" t="s">
        <v>307</v>
      </c>
      <c r="E128" s="48" t="s">
        <v>35</v>
      </c>
      <c r="F128" s="21">
        <f>F129</f>
        <v>2361927.9</v>
      </c>
    </row>
    <row r="129" spans="1:6" s="20" customFormat="1" ht="26.25">
      <c r="A129" s="95" t="s">
        <v>37</v>
      </c>
      <c r="B129" s="48" t="s">
        <v>3</v>
      </c>
      <c r="C129" s="48" t="s">
        <v>185</v>
      </c>
      <c r="D129" s="18" t="s">
        <v>307</v>
      </c>
      <c r="E129" s="48" t="s">
        <v>7</v>
      </c>
      <c r="F129" s="22">
        <f>2186504.3+231629.92-56206.32</f>
        <v>2361927.9</v>
      </c>
    </row>
    <row r="130" spans="1:6" s="20" customFormat="1" ht="12.75">
      <c r="A130" s="46" t="s">
        <v>199</v>
      </c>
      <c r="B130" s="48" t="s">
        <v>3</v>
      </c>
      <c r="C130" s="48" t="s">
        <v>185</v>
      </c>
      <c r="D130" s="18" t="s">
        <v>174</v>
      </c>
      <c r="E130" s="48"/>
      <c r="F130" s="21">
        <f>F131</f>
        <v>361497</v>
      </c>
    </row>
    <row r="131" spans="1:6" s="20" customFormat="1" ht="26.25">
      <c r="A131" s="95" t="s">
        <v>36</v>
      </c>
      <c r="B131" s="48" t="s">
        <v>3</v>
      </c>
      <c r="C131" s="48" t="s">
        <v>185</v>
      </c>
      <c r="D131" s="18" t="s">
        <v>174</v>
      </c>
      <c r="E131" s="48" t="s">
        <v>35</v>
      </c>
      <c r="F131" s="21">
        <f>F132</f>
        <v>361497</v>
      </c>
    </row>
    <row r="132" spans="1:6" s="20" customFormat="1" ht="26.25">
      <c r="A132" s="95" t="s">
        <v>37</v>
      </c>
      <c r="B132" s="48" t="s">
        <v>3</v>
      </c>
      <c r="C132" s="48" t="s">
        <v>185</v>
      </c>
      <c r="D132" s="18" t="s">
        <v>174</v>
      </c>
      <c r="E132" s="48" t="s">
        <v>7</v>
      </c>
      <c r="F132" s="22">
        <v>361497</v>
      </c>
    </row>
    <row r="133" spans="1:6" s="20" customFormat="1" ht="26.25">
      <c r="A133" s="46" t="s">
        <v>168</v>
      </c>
      <c r="B133" s="49" t="s">
        <v>3</v>
      </c>
      <c r="C133" s="48" t="s">
        <v>185</v>
      </c>
      <c r="D133" s="18" t="s">
        <v>76</v>
      </c>
      <c r="E133" s="48"/>
      <c r="F133" s="21">
        <f>F134</f>
        <v>2930306.32</v>
      </c>
    </row>
    <row r="134" spans="1:6" s="20" customFormat="1" ht="26.25">
      <c r="A134" s="95" t="s">
        <v>36</v>
      </c>
      <c r="B134" s="49" t="s">
        <v>3</v>
      </c>
      <c r="C134" s="48" t="s">
        <v>185</v>
      </c>
      <c r="D134" s="18" t="s">
        <v>76</v>
      </c>
      <c r="E134" s="48" t="s">
        <v>35</v>
      </c>
      <c r="F134" s="21">
        <f>F135</f>
        <v>2930306.32</v>
      </c>
    </row>
    <row r="135" spans="1:6" s="20" customFormat="1" ht="26.25">
      <c r="A135" s="95" t="s">
        <v>37</v>
      </c>
      <c r="B135" s="49" t="s">
        <v>3</v>
      </c>
      <c r="C135" s="48" t="s">
        <v>185</v>
      </c>
      <c r="D135" s="18" t="s">
        <v>76</v>
      </c>
      <c r="E135" s="48" t="s">
        <v>7</v>
      </c>
      <c r="F135" s="22">
        <f>874100+2000000+56206.32</f>
        <v>2930306.32</v>
      </c>
    </row>
    <row r="136" spans="1:6" s="20" customFormat="1" ht="39">
      <c r="A136" s="46" t="s">
        <v>299</v>
      </c>
      <c r="B136" s="49" t="s">
        <v>3</v>
      </c>
      <c r="C136" s="48" t="s">
        <v>185</v>
      </c>
      <c r="D136" s="18" t="s">
        <v>300</v>
      </c>
      <c r="E136" s="48"/>
      <c r="F136" s="21">
        <f>F137</f>
        <v>8271751.79</v>
      </c>
    </row>
    <row r="137" spans="1:6" s="20" customFormat="1" ht="26.25">
      <c r="A137" s="95" t="s">
        <v>49</v>
      </c>
      <c r="B137" s="49" t="s">
        <v>3</v>
      </c>
      <c r="C137" s="48" t="s">
        <v>185</v>
      </c>
      <c r="D137" s="18" t="s">
        <v>300</v>
      </c>
      <c r="E137" s="48" t="s">
        <v>35</v>
      </c>
      <c r="F137" s="21">
        <f>F138</f>
        <v>8271751.79</v>
      </c>
    </row>
    <row r="138" spans="1:6" s="20" customFormat="1" ht="26.25">
      <c r="A138" s="95" t="s">
        <v>37</v>
      </c>
      <c r="B138" s="49" t="s">
        <v>3</v>
      </c>
      <c r="C138" s="48" t="s">
        <v>185</v>
      </c>
      <c r="D138" s="18" t="s">
        <v>300</v>
      </c>
      <c r="E138" s="48" t="s">
        <v>7</v>
      </c>
      <c r="F138" s="22">
        <v>8271751.79</v>
      </c>
    </row>
    <row r="139" spans="1:6" ht="12.75">
      <c r="A139" s="23" t="s">
        <v>16</v>
      </c>
      <c r="B139" s="52" t="s">
        <v>3</v>
      </c>
      <c r="C139" s="52" t="s">
        <v>186</v>
      </c>
      <c r="D139" s="47"/>
      <c r="E139" s="49"/>
      <c r="F139" s="25">
        <f>F140</f>
        <v>350000</v>
      </c>
    </row>
    <row r="140" spans="1:6" ht="41.25">
      <c r="A140" s="94" t="s">
        <v>169</v>
      </c>
      <c r="B140" s="52" t="s">
        <v>3</v>
      </c>
      <c r="C140" s="52" t="s">
        <v>186</v>
      </c>
      <c r="D140" s="37" t="s">
        <v>170</v>
      </c>
      <c r="E140" s="50"/>
      <c r="F140" s="25">
        <f>F141</f>
        <v>350000</v>
      </c>
    </row>
    <row r="141" spans="1:6" ht="39">
      <c r="A141" s="67" t="s">
        <v>200</v>
      </c>
      <c r="B141" s="49" t="s">
        <v>3</v>
      </c>
      <c r="C141" s="49" t="s">
        <v>186</v>
      </c>
      <c r="D141" s="27" t="s">
        <v>171</v>
      </c>
      <c r="E141" s="50"/>
      <c r="F141" s="26">
        <f>F142</f>
        <v>350000</v>
      </c>
    </row>
    <row r="142" spans="1:6" ht="26.25">
      <c r="A142" s="46" t="s">
        <v>172</v>
      </c>
      <c r="B142" s="49" t="s">
        <v>3</v>
      </c>
      <c r="C142" s="49" t="s">
        <v>186</v>
      </c>
      <c r="D142" s="27" t="s">
        <v>201</v>
      </c>
      <c r="E142" s="50"/>
      <c r="F142" s="26">
        <f>F143</f>
        <v>350000</v>
      </c>
    </row>
    <row r="143" spans="1:6" ht="26.25">
      <c r="A143" s="95" t="s">
        <v>49</v>
      </c>
      <c r="B143" s="49" t="s">
        <v>3</v>
      </c>
      <c r="C143" s="49" t="s">
        <v>186</v>
      </c>
      <c r="D143" s="27" t="s">
        <v>201</v>
      </c>
      <c r="E143" s="49" t="s">
        <v>35</v>
      </c>
      <c r="F143" s="26">
        <f>F144</f>
        <v>350000</v>
      </c>
    </row>
    <row r="144" spans="1:6" ht="26.25">
      <c r="A144" s="95" t="s">
        <v>37</v>
      </c>
      <c r="B144" s="49" t="s">
        <v>3</v>
      </c>
      <c r="C144" s="49" t="s">
        <v>186</v>
      </c>
      <c r="D144" s="27" t="s">
        <v>201</v>
      </c>
      <c r="E144" s="50" t="s">
        <v>7</v>
      </c>
      <c r="F144" s="33">
        <v>350000</v>
      </c>
    </row>
    <row r="145" spans="1:6" s="16" customFormat="1" ht="12.75">
      <c r="A145" s="75" t="s">
        <v>252</v>
      </c>
      <c r="B145" s="76" t="s">
        <v>3</v>
      </c>
      <c r="C145" s="76" t="s">
        <v>272</v>
      </c>
      <c r="D145" s="77"/>
      <c r="E145" s="76"/>
      <c r="F145" s="74">
        <f>F146+F157+F187</f>
        <v>52884853.19</v>
      </c>
    </row>
    <row r="146" spans="1:6" s="20" customFormat="1" ht="12.75">
      <c r="A146" s="17" t="s">
        <v>17</v>
      </c>
      <c r="B146" s="57" t="s">
        <v>3</v>
      </c>
      <c r="C146" s="57" t="s">
        <v>187</v>
      </c>
      <c r="D146" s="58"/>
      <c r="E146" s="48"/>
      <c r="F146" s="19">
        <f>F147+F152</f>
        <v>1521373.66</v>
      </c>
    </row>
    <row r="147" spans="1:6" s="20" customFormat="1" ht="27">
      <c r="A147" s="94" t="s">
        <v>175</v>
      </c>
      <c r="B147" s="57" t="s">
        <v>3</v>
      </c>
      <c r="C147" s="57" t="s">
        <v>187</v>
      </c>
      <c r="D147" s="58" t="s">
        <v>77</v>
      </c>
      <c r="E147" s="48"/>
      <c r="F147" s="19">
        <f>F148</f>
        <v>1276123.69</v>
      </c>
    </row>
    <row r="148" spans="1:6" s="20" customFormat="1" ht="26.25">
      <c r="A148" s="67" t="s">
        <v>79</v>
      </c>
      <c r="B148" s="48" t="s">
        <v>3</v>
      </c>
      <c r="C148" s="48" t="s">
        <v>187</v>
      </c>
      <c r="D148" s="18" t="s">
        <v>78</v>
      </c>
      <c r="E148" s="48"/>
      <c r="F148" s="21">
        <f>F149</f>
        <v>1276123.69</v>
      </c>
    </row>
    <row r="149" spans="1:6" s="20" customFormat="1" ht="52.5">
      <c r="A149" s="46" t="s">
        <v>81</v>
      </c>
      <c r="B149" s="48" t="s">
        <v>3</v>
      </c>
      <c r="C149" s="48" t="s">
        <v>187</v>
      </c>
      <c r="D149" s="18" t="s">
        <v>80</v>
      </c>
      <c r="E149" s="57"/>
      <c r="F149" s="21">
        <f>F150</f>
        <v>1276123.69</v>
      </c>
    </row>
    <row r="150" spans="1:6" s="20" customFormat="1" ht="26.25">
      <c r="A150" s="95" t="s">
        <v>49</v>
      </c>
      <c r="B150" s="48" t="s">
        <v>3</v>
      </c>
      <c r="C150" s="48" t="s">
        <v>187</v>
      </c>
      <c r="D150" s="18" t="s">
        <v>80</v>
      </c>
      <c r="E150" s="48" t="s">
        <v>35</v>
      </c>
      <c r="F150" s="21">
        <f>F151</f>
        <v>1276123.69</v>
      </c>
    </row>
    <row r="151" spans="1:6" s="20" customFormat="1" ht="26.25">
      <c r="A151" s="95" t="s">
        <v>37</v>
      </c>
      <c r="B151" s="48" t="s">
        <v>3</v>
      </c>
      <c r="C151" s="48" t="s">
        <v>187</v>
      </c>
      <c r="D151" s="18" t="s">
        <v>80</v>
      </c>
      <c r="E151" s="48" t="s">
        <v>7</v>
      </c>
      <c r="F151" s="22">
        <f>1395804.59-413680.9+294000</f>
        <v>1276123.69</v>
      </c>
    </row>
    <row r="152" spans="1:6" s="20" customFormat="1" ht="41.25">
      <c r="A152" s="94" t="s">
        <v>169</v>
      </c>
      <c r="B152" s="57" t="s">
        <v>3</v>
      </c>
      <c r="C152" s="57" t="s">
        <v>187</v>
      </c>
      <c r="D152" s="58" t="s">
        <v>171</v>
      </c>
      <c r="E152" s="48"/>
      <c r="F152" s="19">
        <f>F153</f>
        <v>245249.97</v>
      </c>
    </row>
    <row r="153" spans="1:6" s="20" customFormat="1" ht="39">
      <c r="A153" s="67" t="s">
        <v>200</v>
      </c>
      <c r="B153" s="48" t="s">
        <v>3</v>
      </c>
      <c r="C153" s="48" t="s">
        <v>187</v>
      </c>
      <c r="D153" s="18" t="s">
        <v>171</v>
      </c>
      <c r="E153" s="48"/>
      <c r="F153" s="21">
        <f>F154</f>
        <v>245249.97</v>
      </c>
    </row>
    <row r="154" spans="1:6" s="20" customFormat="1" ht="26.25">
      <c r="A154" s="46" t="s">
        <v>260</v>
      </c>
      <c r="B154" s="48" t="s">
        <v>3</v>
      </c>
      <c r="C154" s="48" t="s">
        <v>187</v>
      </c>
      <c r="D154" s="18" t="s">
        <v>293</v>
      </c>
      <c r="E154" s="48"/>
      <c r="F154" s="21">
        <f>F155</f>
        <v>245249.97</v>
      </c>
    </row>
    <row r="155" spans="1:6" s="20" customFormat="1" ht="26.25">
      <c r="A155" s="95" t="s">
        <v>49</v>
      </c>
      <c r="B155" s="48" t="s">
        <v>3</v>
      </c>
      <c r="C155" s="48" t="s">
        <v>187</v>
      </c>
      <c r="D155" s="18" t="s">
        <v>293</v>
      </c>
      <c r="E155" s="48" t="s">
        <v>35</v>
      </c>
      <c r="F155" s="21">
        <f>F156</f>
        <v>245249.97</v>
      </c>
    </row>
    <row r="156" spans="1:6" s="20" customFormat="1" ht="26.25">
      <c r="A156" s="95" t="s">
        <v>37</v>
      </c>
      <c r="B156" s="48" t="s">
        <v>3</v>
      </c>
      <c r="C156" s="48" t="s">
        <v>187</v>
      </c>
      <c r="D156" s="18" t="s">
        <v>293</v>
      </c>
      <c r="E156" s="48" t="s">
        <v>7</v>
      </c>
      <c r="F156" s="22">
        <f>5543.01+239706.96</f>
        <v>245249.97</v>
      </c>
    </row>
    <row r="157" spans="1:6" s="29" customFormat="1" ht="12.75">
      <c r="A157" s="23" t="s">
        <v>18</v>
      </c>
      <c r="B157" s="52" t="s">
        <v>3</v>
      </c>
      <c r="C157" s="52" t="s">
        <v>188</v>
      </c>
      <c r="D157" s="24"/>
      <c r="E157" s="49"/>
      <c r="F157" s="25">
        <f>F158+F163+F180</f>
        <v>33845151.84</v>
      </c>
    </row>
    <row r="158" spans="1:6" s="29" customFormat="1" ht="27">
      <c r="A158" s="94" t="s">
        <v>175</v>
      </c>
      <c r="B158" s="52" t="s">
        <v>3</v>
      </c>
      <c r="C158" s="52" t="s">
        <v>188</v>
      </c>
      <c r="D158" s="47" t="s">
        <v>78</v>
      </c>
      <c r="E158" s="49"/>
      <c r="F158" s="25">
        <f>F159</f>
        <v>984300</v>
      </c>
    </row>
    <row r="159" spans="1:6" s="29" customFormat="1" ht="26.25">
      <c r="A159" s="67" t="s">
        <v>79</v>
      </c>
      <c r="B159" s="49" t="s">
        <v>3</v>
      </c>
      <c r="C159" s="49" t="s">
        <v>188</v>
      </c>
      <c r="D159" s="24" t="s">
        <v>78</v>
      </c>
      <c r="E159" s="49"/>
      <c r="F159" s="26">
        <f>F160</f>
        <v>984300</v>
      </c>
    </row>
    <row r="160" spans="1:6" s="29" customFormat="1" ht="26.25">
      <c r="A160" s="46" t="s">
        <v>238</v>
      </c>
      <c r="B160" s="49" t="s">
        <v>3</v>
      </c>
      <c r="C160" s="49" t="s">
        <v>188</v>
      </c>
      <c r="D160" s="24" t="s">
        <v>234</v>
      </c>
      <c r="E160" s="49"/>
      <c r="F160" s="26">
        <f>F161</f>
        <v>984300</v>
      </c>
    </row>
    <row r="161" spans="1:6" s="29" customFormat="1" ht="12.75">
      <c r="A161" s="95" t="s">
        <v>39</v>
      </c>
      <c r="B161" s="49" t="s">
        <v>3</v>
      </c>
      <c r="C161" s="49" t="s">
        <v>188</v>
      </c>
      <c r="D161" s="24" t="s">
        <v>234</v>
      </c>
      <c r="E161" s="49" t="s">
        <v>38</v>
      </c>
      <c r="F161" s="26">
        <f>F162</f>
        <v>984300</v>
      </c>
    </row>
    <row r="162" spans="1:6" s="29" customFormat="1" ht="39">
      <c r="A162" s="95" t="s">
        <v>247</v>
      </c>
      <c r="B162" s="49" t="s">
        <v>3</v>
      </c>
      <c r="C162" s="49" t="s">
        <v>188</v>
      </c>
      <c r="D162" s="24" t="s">
        <v>234</v>
      </c>
      <c r="E162" s="49" t="s">
        <v>82</v>
      </c>
      <c r="F162" s="22">
        <f>687300+297000</f>
        <v>984300</v>
      </c>
    </row>
    <row r="163" spans="1:6" s="29" customFormat="1" ht="41.25">
      <c r="A163" s="94" t="s">
        <v>162</v>
      </c>
      <c r="B163" s="52" t="s">
        <v>3</v>
      </c>
      <c r="C163" s="52" t="s">
        <v>188</v>
      </c>
      <c r="D163" s="47" t="s">
        <v>83</v>
      </c>
      <c r="E163" s="49"/>
      <c r="F163" s="25">
        <f>F164</f>
        <v>31531491.84</v>
      </c>
    </row>
    <row r="164" spans="1:6" s="29" customFormat="1" ht="26.25">
      <c r="A164" s="67" t="s">
        <v>156</v>
      </c>
      <c r="B164" s="49" t="s">
        <v>3</v>
      </c>
      <c r="C164" s="49" t="s">
        <v>188</v>
      </c>
      <c r="D164" s="24" t="s">
        <v>84</v>
      </c>
      <c r="E164" s="49"/>
      <c r="F164" s="26">
        <f>F165+F168+F174+F177</f>
        <v>31531491.84</v>
      </c>
    </row>
    <row r="165" spans="1:6" s="29" customFormat="1" ht="26.25">
      <c r="A165" s="46" t="s">
        <v>362</v>
      </c>
      <c r="B165" s="49" t="s">
        <v>3</v>
      </c>
      <c r="C165" s="49" t="s">
        <v>188</v>
      </c>
      <c r="D165" s="24" t="s">
        <v>363</v>
      </c>
      <c r="E165" s="49"/>
      <c r="F165" s="26">
        <f>F166</f>
        <v>8280000</v>
      </c>
    </row>
    <row r="166" spans="1:6" s="29" customFormat="1" ht="26.25">
      <c r="A166" s="95" t="s">
        <v>49</v>
      </c>
      <c r="B166" s="49" t="s">
        <v>3</v>
      </c>
      <c r="C166" s="49" t="s">
        <v>188</v>
      </c>
      <c r="D166" s="24" t="s">
        <v>363</v>
      </c>
      <c r="E166" s="48" t="s">
        <v>35</v>
      </c>
      <c r="F166" s="26">
        <f>F167</f>
        <v>8280000</v>
      </c>
    </row>
    <row r="167" spans="1:6" s="29" customFormat="1" ht="26.25">
      <c r="A167" s="95" t="s">
        <v>37</v>
      </c>
      <c r="B167" s="49" t="s">
        <v>3</v>
      </c>
      <c r="C167" s="49" t="s">
        <v>188</v>
      </c>
      <c r="D167" s="24" t="s">
        <v>363</v>
      </c>
      <c r="E167" s="48" t="s">
        <v>7</v>
      </c>
      <c r="F167" s="22">
        <v>8280000</v>
      </c>
    </row>
    <row r="168" spans="1:6" s="20" customFormat="1" ht="12.75">
      <c r="A168" s="46" t="s">
        <v>85</v>
      </c>
      <c r="B168" s="48" t="s">
        <v>3</v>
      </c>
      <c r="C168" s="48" t="s">
        <v>188</v>
      </c>
      <c r="D168" s="18" t="s">
        <v>152</v>
      </c>
      <c r="E168" s="48"/>
      <c r="F168" s="21">
        <f>F169+F171</f>
        <v>22501491.84</v>
      </c>
    </row>
    <row r="169" spans="1:6" s="20" customFormat="1" ht="26.25">
      <c r="A169" s="95" t="s">
        <v>49</v>
      </c>
      <c r="B169" s="48" t="s">
        <v>3</v>
      </c>
      <c r="C169" s="48" t="s">
        <v>188</v>
      </c>
      <c r="D169" s="18" t="s">
        <v>152</v>
      </c>
      <c r="E169" s="48" t="s">
        <v>35</v>
      </c>
      <c r="F169" s="21">
        <f>F170</f>
        <v>5894168.109999999</v>
      </c>
    </row>
    <row r="170" spans="1:6" s="20" customFormat="1" ht="26.25">
      <c r="A170" s="95" t="s">
        <v>37</v>
      </c>
      <c r="B170" s="48" t="s">
        <v>3</v>
      </c>
      <c r="C170" s="48" t="s">
        <v>188</v>
      </c>
      <c r="D170" s="18" t="s">
        <v>152</v>
      </c>
      <c r="E170" s="48" t="s">
        <v>7</v>
      </c>
      <c r="F170" s="22">
        <f>553624.11+30000+70000+10370544-5130000</f>
        <v>5894168.109999999</v>
      </c>
    </row>
    <row r="171" spans="1:6" s="20" customFormat="1" ht="12.75">
      <c r="A171" s="95" t="s">
        <v>39</v>
      </c>
      <c r="B171" s="48" t="s">
        <v>3</v>
      </c>
      <c r="C171" s="48" t="s">
        <v>188</v>
      </c>
      <c r="D171" s="18" t="s">
        <v>152</v>
      </c>
      <c r="E171" s="48" t="s">
        <v>38</v>
      </c>
      <c r="F171" s="21">
        <f>F172+F173</f>
        <v>16607323.73</v>
      </c>
    </row>
    <row r="172" spans="1:6" s="29" customFormat="1" ht="39">
      <c r="A172" s="95" t="s">
        <v>247</v>
      </c>
      <c r="B172" s="49" t="s">
        <v>3</v>
      </c>
      <c r="C172" s="49" t="s">
        <v>188</v>
      </c>
      <c r="D172" s="24" t="s">
        <v>152</v>
      </c>
      <c r="E172" s="49" t="s">
        <v>82</v>
      </c>
      <c r="F172" s="30">
        <f>8000000+3000000+5600000</f>
        <v>16600000</v>
      </c>
    </row>
    <row r="173" spans="1:6" s="29" customFormat="1" ht="12.75">
      <c r="A173" s="95" t="s">
        <v>306</v>
      </c>
      <c r="B173" s="49" t="s">
        <v>3</v>
      </c>
      <c r="C173" s="49" t="s">
        <v>188</v>
      </c>
      <c r="D173" s="24" t="s">
        <v>152</v>
      </c>
      <c r="E173" s="49" t="s">
        <v>305</v>
      </c>
      <c r="F173" s="30">
        <v>7323.73</v>
      </c>
    </row>
    <row r="174" spans="1:6" s="29" customFormat="1" ht="26.25">
      <c r="A174" s="46" t="s">
        <v>202</v>
      </c>
      <c r="B174" s="49" t="s">
        <v>3</v>
      </c>
      <c r="C174" s="49" t="s">
        <v>188</v>
      </c>
      <c r="D174" s="24" t="s">
        <v>153</v>
      </c>
      <c r="E174" s="49"/>
      <c r="F174" s="26">
        <f>F175</f>
        <v>400000</v>
      </c>
    </row>
    <row r="175" spans="1:6" s="29" customFormat="1" ht="26.25">
      <c r="A175" s="95" t="s">
        <v>49</v>
      </c>
      <c r="B175" s="49" t="s">
        <v>3</v>
      </c>
      <c r="C175" s="49" t="s">
        <v>188</v>
      </c>
      <c r="D175" s="24" t="s">
        <v>153</v>
      </c>
      <c r="E175" s="49" t="s">
        <v>35</v>
      </c>
      <c r="F175" s="26">
        <f>F176</f>
        <v>400000</v>
      </c>
    </row>
    <row r="176" spans="1:6" s="29" customFormat="1" ht="29.25" customHeight="1">
      <c r="A176" s="95" t="s">
        <v>37</v>
      </c>
      <c r="B176" s="49" t="s">
        <v>3</v>
      </c>
      <c r="C176" s="49" t="s">
        <v>188</v>
      </c>
      <c r="D176" s="24" t="s">
        <v>153</v>
      </c>
      <c r="E176" s="49" t="s">
        <v>7</v>
      </c>
      <c r="F176" s="30">
        <v>400000</v>
      </c>
    </row>
    <row r="177" spans="1:6" s="29" customFormat="1" ht="26.25">
      <c r="A177" s="46" t="s">
        <v>204</v>
      </c>
      <c r="B177" s="49" t="s">
        <v>3</v>
      </c>
      <c r="C177" s="49" t="s">
        <v>188</v>
      </c>
      <c r="D177" s="24" t="s">
        <v>203</v>
      </c>
      <c r="E177" s="49"/>
      <c r="F177" s="26">
        <f>F178</f>
        <v>350000</v>
      </c>
    </row>
    <row r="178" spans="1:6" s="29" customFormat="1" ht="26.25">
      <c r="A178" s="95" t="s">
        <v>49</v>
      </c>
      <c r="B178" s="49" t="s">
        <v>3</v>
      </c>
      <c r="C178" s="49" t="s">
        <v>188</v>
      </c>
      <c r="D178" s="24" t="s">
        <v>203</v>
      </c>
      <c r="E178" s="49" t="s">
        <v>35</v>
      </c>
      <c r="F178" s="26">
        <f>F179</f>
        <v>350000</v>
      </c>
    </row>
    <row r="179" spans="1:6" s="29" customFormat="1" ht="29.25" customHeight="1">
      <c r="A179" s="95" t="s">
        <v>37</v>
      </c>
      <c r="B179" s="49" t="s">
        <v>3</v>
      </c>
      <c r="C179" s="49" t="s">
        <v>188</v>
      </c>
      <c r="D179" s="24" t="s">
        <v>203</v>
      </c>
      <c r="E179" s="49" t="s">
        <v>7</v>
      </c>
      <c r="F179" s="30">
        <f>1947686.76+1000000+552313.24-3150000</f>
        <v>350000</v>
      </c>
    </row>
    <row r="180" spans="1:6" s="29" customFormat="1" ht="41.25">
      <c r="A180" s="94" t="s">
        <v>169</v>
      </c>
      <c r="B180" s="52" t="s">
        <v>3</v>
      </c>
      <c r="C180" s="52" t="s">
        <v>188</v>
      </c>
      <c r="D180" s="47" t="s">
        <v>171</v>
      </c>
      <c r="E180" s="49"/>
      <c r="F180" s="25">
        <f>F181</f>
        <v>1329360</v>
      </c>
    </row>
    <row r="181" spans="1:6" s="29" customFormat="1" ht="39">
      <c r="A181" s="67" t="s">
        <v>200</v>
      </c>
      <c r="B181" s="48" t="s">
        <v>3</v>
      </c>
      <c r="C181" s="48" t="s">
        <v>188</v>
      </c>
      <c r="D181" s="18" t="s">
        <v>171</v>
      </c>
      <c r="E181" s="49"/>
      <c r="F181" s="26">
        <f>F182</f>
        <v>1329360</v>
      </c>
    </row>
    <row r="182" spans="1:6" s="29" customFormat="1" ht="26.25">
      <c r="A182" s="46" t="s">
        <v>172</v>
      </c>
      <c r="B182" s="48" t="s">
        <v>3</v>
      </c>
      <c r="C182" s="48" t="s">
        <v>188</v>
      </c>
      <c r="D182" s="18" t="s">
        <v>301</v>
      </c>
      <c r="E182" s="49"/>
      <c r="F182" s="26">
        <f>F185+F183</f>
        <v>1329360</v>
      </c>
    </row>
    <row r="183" spans="1:6" s="29" customFormat="1" ht="26.25">
      <c r="A183" s="95" t="s">
        <v>49</v>
      </c>
      <c r="B183" s="48" t="s">
        <v>3</v>
      </c>
      <c r="C183" s="48" t="s">
        <v>188</v>
      </c>
      <c r="D183" s="18" t="s">
        <v>301</v>
      </c>
      <c r="E183" s="49" t="s">
        <v>35</v>
      </c>
      <c r="F183" s="26">
        <f>F184</f>
        <v>1150000</v>
      </c>
    </row>
    <row r="184" spans="1:6" s="29" customFormat="1" ht="26.25">
      <c r="A184" s="95" t="s">
        <v>37</v>
      </c>
      <c r="B184" s="48" t="s">
        <v>3</v>
      </c>
      <c r="C184" s="48" t="s">
        <v>188</v>
      </c>
      <c r="D184" s="18" t="s">
        <v>301</v>
      </c>
      <c r="E184" s="49" t="s">
        <v>7</v>
      </c>
      <c r="F184" s="30">
        <v>1150000</v>
      </c>
    </row>
    <row r="185" spans="1:6" s="29" customFormat="1" ht="12.75">
      <c r="A185" s="95" t="s">
        <v>39</v>
      </c>
      <c r="B185" s="48" t="s">
        <v>3</v>
      </c>
      <c r="C185" s="48" t="s">
        <v>188</v>
      </c>
      <c r="D185" s="18" t="s">
        <v>301</v>
      </c>
      <c r="E185" s="49" t="s">
        <v>38</v>
      </c>
      <c r="F185" s="26">
        <f>F186</f>
        <v>179360</v>
      </c>
    </row>
    <row r="186" spans="1:6" s="29" customFormat="1" ht="39">
      <c r="A186" s="95" t="s">
        <v>247</v>
      </c>
      <c r="B186" s="48" t="s">
        <v>3</v>
      </c>
      <c r="C186" s="48" t="s">
        <v>188</v>
      </c>
      <c r="D186" s="18" t="s">
        <v>301</v>
      </c>
      <c r="E186" s="49" t="s">
        <v>82</v>
      </c>
      <c r="F186" s="30">
        <v>179360</v>
      </c>
    </row>
    <row r="187" spans="1:6" s="29" customFormat="1" ht="12.75">
      <c r="A187" s="23" t="s">
        <v>19</v>
      </c>
      <c r="B187" s="52" t="s">
        <v>3</v>
      </c>
      <c r="C187" s="52" t="s">
        <v>189</v>
      </c>
      <c r="D187" s="24"/>
      <c r="E187" s="49"/>
      <c r="F187" s="25">
        <f>F188+F209</f>
        <v>17518327.69</v>
      </c>
    </row>
    <row r="188" spans="1:6" ht="41.25">
      <c r="A188" s="94" t="s">
        <v>287</v>
      </c>
      <c r="B188" s="52" t="s">
        <v>3</v>
      </c>
      <c r="C188" s="52" t="s">
        <v>189</v>
      </c>
      <c r="D188" s="47" t="s">
        <v>88</v>
      </c>
      <c r="E188" s="49"/>
      <c r="F188" s="25">
        <f>F189</f>
        <v>17518327.69</v>
      </c>
    </row>
    <row r="189" spans="1:6" ht="12.75">
      <c r="A189" s="67" t="s">
        <v>90</v>
      </c>
      <c r="B189" s="49" t="s">
        <v>3</v>
      </c>
      <c r="C189" s="49" t="s">
        <v>189</v>
      </c>
      <c r="D189" s="24" t="s">
        <v>89</v>
      </c>
      <c r="E189" s="49"/>
      <c r="F189" s="26">
        <f>F190+F195+F198+F201+F204</f>
        <v>17518327.69</v>
      </c>
    </row>
    <row r="190" spans="1:6" ht="12.75">
      <c r="A190" s="46" t="s">
        <v>87</v>
      </c>
      <c r="B190" s="49" t="s">
        <v>3</v>
      </c>
      <c r="C190" s="49" t="s">
        <v>189</v>
      </c>
      <c r="D190" s="24" t="s">
        <v>91</v>
      </c>
      <c r="E190" s="49"/>
      <c r="F190" s="26">
        <f>F191+F193</f>
        <v>3876553.52</v>
      </c>
    </row>
    <row r="191" spans="1:6" ht="26.25">
      <c r="A191" s="95" t="s">
        <v>49</v>
      </c>
      <c r="B191" s="49" t="s">
        <v>3</v>
      </c>
      <c r="C191" s="49" t="s">
        <v>189</v>
      </c>
      <c r="D191" s="24" t="s">
        <v>91</v>
      </c>
      <c r="E191" s="49" t="s">
        <v>35</v>
      </c>
      <c r="F191" s="26">
        <f>F192</f>
        <v>3875553.52</v>
      </c>
    </row>
    <row r="192" spans="1:6" s="16" customFormat="1" ht="26.25">
      <c r="A192" s="95" t="s">
        <v>37</v>
      </c>
      <c r="B192" s="49" t="s">
        <v>3</v>
      </c>
      <c r="C192" s="49" t="s">
        <v>189</v>
      </c>
      <c r="D192" s="24" t="s">
        <v>91</v>
      </c>
      <c r="E192" s="49" t="s">
        <v>7</v>
      </c>
      <c r="F192" s="33">
        <f>4004253-128936.12+236.64</f>
        <v>3875553.52</v>
      </c>
    </row>
    <row r="193" spans="1:6" s="16" customFormat="1" ht="12.75">
      <c r="A193" s="95" t="s">
        <v>39</v>
      </c>
      <c r="B193" s="49" t="s">
        <v>3</v>
      </c>
      <c r="C193" s="49" t="s">
        <v>189</v>
      </c>
      <c r="D193" s="24" t="s">
        <v>91</v>
      </c>
      <c r="E193" s="49" t="s">
        <v>38</v>
      </c>
      <c r="F193" s="26">
        <f>F194</f>
        <v>1000</v>
      </c>
    </row>
    <row r="194" spans="1:6" s="16" customFormat="1" ht="12.75">
      <c r="A194" s="95" t="s">
        <v>41</v>
      </c>
      <c r="B194" s="49" t="s">
        <v>3</v>
      </c>
      <c r="C194" s="49" t="s">
        <v>189</v>
      </c>
      <c r="D194" s="24" t="s">
        <v>91</v>
      </c>
      <c r="E194" s="49" t="s">
        <v>40</v>
      </c>
      <c r="F194" s="33">
        <f>500+500</f>
        <v>1000</v>
      </c>
    </row>
    <row r="195" spans="1:6" ht="26.25">
      <c r="A195" s="46" t="s">
        <v>93</v>
      </c>
      <c r="B195" s="49" t="s">
        <v>3</v>
      </c>
      <c r="C195" s="49" t="s">
        <v>189</v>
      </c>
      <c r="D195" s="24" t="s">
        <v>92</v>
      </c>
      <c r="E195" s="49"/>
      <c r="F195" s="26">
        <f>F196</f>
        <v>542840.13</v>
      </c>
    </row>
    <row r="196" spans="1:6" ht="26.25">
      <c r="A196" s="95" t="s">
        <v>49</v>
      </c>
      <c r="B196" s="49" t="s">
        <v>3</v>
      </c>
      <c r="C196" s="49" t="s">
        <v>189</v>
      </c>
      <c r="D196" s="24" t="s">
        <v>92</v>
      </c>
      <c r="E196" s="49" t="s">
        <v>35</v>
      </c>
      <c r="F196" s="26">
        <f>F197</f>
        <v>542840.13</v>
      </c>
    </row>
    <row r="197" spans="1:6" s="16" customFormat="1" ht="26.25">
      <c r="A197" s="95" t="s">
        <v>37</v>
      </c>
      <c r="B197" s="49" t="s">
        <v>3</v>
      </c>
      <c r="C197" s="49" t="s">
        <v>189</v>
      </c>
      <c r="D197" s="24" t="s">
        <v>92</v>
      </c>
      <c r="E197" s="49" t="s">
        <v>7</v>
      </c>
      <c r="F197" s="33">
        <f>383603+159237.13</f>
        <v>542840.13</v>
      </c>
    </row>
    <row r="198" spans="1:6" s="20" customFormat="1" ht="12.75">
      <c r="A198" s="46" t="s">
        <v>95</v>
      </c>
      <c r="B198" s="50" t="s">
        <v>3</v>
      </c>
      <c r="C198" s="50" t="s">
        <v>189</v>
      </c>
      <c r="D198" s="27" t="s">
        <v>94</v>
      </c>
      <c r="E198" s="50"/>
      <c r="F198" s="28">
        <f>F199</f>
        <v>6968854.640000001</v>
      </c>
    </row>
    <row r="199" spans="1:6" s="20" customFormat="1" ht="26.25">
      <c r="A199" s="95" t="s">
        <v>49</v>
      </c>
      <c r="B199" s="50" t="s">
        <v>3</v>
      </c>
      <c r="C199" s="50" t="s">
        <v>189</v>
      </c>
      <c r="D199" s="27" t="s">
        <v>94</v>
      </c>
      <c r="E199" s="50" t="s">
        <v>35</v>
      </c>
      <c r="F199" s="28">
        <f>F200</f>
        <v>6968854.640000001</v>
      </c>
    </row>
    <row r="200" spans="1:6" s="34" customFormat="1" ht="26.25">
      <c r="A200" s="95" t="s">
        <v>37</v>
      </c>
      <c r="B200" s="50" t="s">
        <v>3</v>
      </c>
      <c r="C200" s="50" t="s">
        <v>189</v>
      </c>
      <c r="D200" s="27" t="s">
        <v>94</v>
      </c>
      <c r="E200" s="50" t="s">
        <v>7</v>
      </c>
      <c r="F200" s="30">
        <f>8249908.91-1281054.27</f>
        <v>6968854.640000001</v>
      </c>
    </row>
    <row r="201" spans="1:6" ht="12.75">
      <c r="A201" s="46" t="s">
        <v>97</v>
      </c>
      <c r="B201" s="49" t="s">
        <v>3</v>
      </c>
      <c r="C201" s="49" t="s">
        <v>189</v>
      </c>
      <c r="D201" s="24" t="s">
        <v>96</v>
      </c>
      <c r="E201" s="49"/>
      <c r="F201" s="26">
        <f>F202</f>
        <v>506000</v>
      </c>
    </row>
    <row r="202" spans="1:6" ht="26.25">
      <c r="A202" s="95" t="s">
        <v>49</v>
      </c>
      <c r="B202" s="49" t="s">
        <v>3</v>
      </c>
      <c r="C202" s="49" t="s">
        <v>189</v>
      </c>
      <c r="D202" s="24" t="s">
        <v>96</v>
      </c>
      <c r="E202" s="49" t="s">
        <v>35</v>
      </c>
      <c r="F202" s="26">
        <f>F203</f>
        <v>506000</v>
      </c>
    </row>
    <row r="203" spans="1:6" s="16" customFormat="1" ht="26.25">
      <c r="A203" s="95" t="s">
        <v>37</v>
      </c>
      <c r="B203" s="49" t="s">
        <v>3</v>
      </c>
      <c r="C203" s="49" t="s">
        <v>189</v>
      </c>
      <c r="D203" s="24" t="s">
        <v>96</v>
      </c>
      <c r="E203" s="49" t="s">
        <v>7</v>
      </c>
      <c r="F203" s="33">
        <v>506000</v>
      </c>
    </row>
    <row r="204" spans="1:6" ht="12.75">
      <c r="A204" s="46" t="s">
        <v>99</v>
      </c>
      <c r="B204" s="49" t="s">
        <v>3</v>
      </c>
      <c r="C204" s="49" t="s">
        <v>189</v>
      </c>
      <c r="D204" s="24" t="s">
        <v>98</v>
      </c>
      <c r="E204" s="49"/>
      <c r="F204" s="26">
        <f>F205+F207</f>
        <v>5624079.4</v>
      </c>
    </row>
    <row r="205" spans="1:6" ht="26.25">
      <c r="A205" s="95" t="s">
        <v>49</v>
      </c>
      <c r="B205" s="49" t="s">
        <v>3</v>
      </c>
      <c r="C205" s="49" t="s">
        <v>189</v>
      </c>
      <c r="D205" s="24" t="s">
        <v>98</v>
      </c>
      <c r="E205" s="49" t="s">
        <v>35</v>
      </c>
      <c r="F205" s="26">
        <f>F206</f>
        <v>5609079.4</v>
      </c>
    </row>
    <row r="206" spans="1:6" ht="26.25">
      <c r="A206" s="95" t="s">
        <v>37</v>
      </c>
      <c r="B206" s="49" t="s">
        <v>3</v>
      </c>
      <c r="C206" s="49" t="s">
        <v>189</v>
      </c>
      <c r="D206" s="24" t="s">
        <v>98</v>
      </c>
      <c r="E206" s="49" t="s">
        <v>7</v>
      </c>
      <c r="F206" s="33">
        <f>4239108.75-15000+74970.65+410000+900000</f>
        <v>5609079.4</v>
      </c>
    </row>
    <row r="207" spans="1:6" ht="12.75">
      <c r="A207" s="95" t="s">
        <v>150</v>
      </c>
      <c r="B207" s="49" t="s">
        <v>3</v>
      </c>
      <c r="C207" s="49" t="s">
        <v>189</v>
      </c>
      <c r="D207" s="24" t="s">
        <v>98</v>
      </c>
      <c r="E207" s="49" t="s">
        <v>100</v>
      </c>
      <c r="F207" s="26">
        <f>F208</f>
        <v>15000</v>
      </c>
    </row>
    <row r="208" spans="1:6" ht="12.75">
      <c r="A208" s="95" t="s">
        <v>102</v>
      </c>
      <c r="B208" s="49" t="s">
        <v>3</v>
      </c>
      <c r="C208" s="49" t="s">
        <v>189</v>
      </c>
      <c r="D208" s="24" t="s">
        <v>98</v>
      </c>
      <c r="E208" s="49" t="s">
        <v>101</v>
      </c>
      <c r="F208" s="33">
        <v>15000</v>
      </c>
    </row>
    <row r="209" spans="1:6" ht="41.25">
      <c r="A209" s="94" t="s">
        <v>217</v>
      </c>
      <c r="B209" s="52" t="s">
        <v>3</v>
      </c>
      <c r="C209" s="52" t="s">
        <v>189</v>
      </c>
      <c r="D209" s="47" t="s">
        <v>218</v>
      </c>
      <c r="E209" s="52"/>
      <c r="F209" s="25">
        <f>F210</f>
        <v>0</v>
      </c>
    </row>
    <row r="210" spans="1:6" ht="26.25">
      <c r="A210" s="67" t="s">
        <v>243</v>
      </c>
      <c r="B210" s="49" t="s">
        <v>3</v>
      </c>
      <c r="C210" s="48" t="s">
        <v>189</v>
      </c>
      <c r="D210" s="24" t="s">
        <v>225</v>
      </c>
      <c r="E210" s="49"/>
      <c r="F210" s="26">
        <f>F211</f>
        <v>0</v>
      </c>
    </row>
    <row r="211" spans="1:6" ht="12.75">
      <c r="A211" s="46" t="s">
        <v>266</v>
      </c>
      <c r="B211" s="49" t="s">
        <v>3</v>
      </c>
      <c r="C211" s="48" t="s">
        <v>189</v>
      </c>
      <c r="D211" s="18" t="s">
        <v>228</v>
      </c>
      <c r="E211" s="48"/>
      <c r="F211" s="26">
        <f>F212</f>
        <v>0</v>
      </c>
    </row>
    <row r="212" spans="1:6" ht="26.25">
      <c r="A212" s="95" t="s">
        <v>49</v>
      </c>
      <c r="B212" s="49" t="s">
        <v>3</v>
      </c>
      <c r="C212" s="48" t="s">
        <v>189</v>
      </c>
      <c r="D212" s="18" t="s">
        <v>228</v>
      </c>
      <c r="E212" s="48" t="s">
        <v>35</v>
      </c>
      <c r="F212" s="26">
        <f>F213</f>
        <v>0</v>
      </c>
    </row>
    <row r="213" spans="1:6" ht="26.25">
      <c r="A213" s="95" t="s">
        <v>37</v>
      </c>
      <c r="B213" s="49" t="s">
        <v>3</v>
      </c>
      <c r="C213" s="48" t="s">
        <v>189</v>
      </c>
      <c r="D213" s="18" t="s">
        <v>228</v>
      </c>
      <c r="E213" s="48" t="s">
        <v>7</v>
      </c>
      <c r="F213" s="33">
        <f>57000-57000</f>
        <v>0</v>
      </c>
    </row>
    <row r="214" spans="1:6" s="35" customFormat="1" ht="12.75">
      <c r="A214" s="75" t="s">
        <v>309</v>
      </c>
      <c r="B214" s="81" t="s">
        <v>3</v>
      </c>
      <c r="C214" s="76" t="s">
        <v>316</v>
      </c>
      <c r="D214" s="77"/>
      <c r="E214" s="76"/>
      <c r="F214" s="74">
        <f>F215</f>
        <v>100000</v>
      </c>
    </row>
    <row r="215" spans="1:6" ht="27">
      <c r="A215" s="87" t="s">
        <v>310</v>
      </c>
      <c r="B215" s="52" t="s">
        <v>3</v>
      </c>
      <c r="C215" s="57" t="s">
        <v>315</v>
      </c>
      <c r="D215" s="88"/>
      <c r="E215" s="88"/>
      <c r="F215" s="31">
        <f>F216</f>
        <v>100000</v>
      </c>
    </row>
    <row r="216" spans="1:6" ht="14.25">
      <c r="A216" s="89" t="s">
        <v>311</v>
      </c>
      <c r="B216" s="52" t="s">
        <v>3</v>
      </c>
      <c r="C216" s="57" t="s">
        <v>315</v>
      </c>
      <c r="D216" s="91" t="s">
        <v>312</v>
      </c>
      <c r="E216" s="1"/>
      <c r="F216" s="31">
        <f>F217</f>
        <v>100000</v>
      </c>
    </row>
    <row r="217" spans="1:6" ht="13.5">
      <c r="A217" s="90" t="s">
        <v>313</v>
      </c>
      <c r="B217" s="49" t="s">
        <v>3</v>
      </c>
      <c r="C217" s="48" t="s">
        <v>315</v>
      </c>
      <c r="D217" s="88" t="s">
        <v>314</v>
      </c>
      <c r="E217" s="1"/>
      <c r="F217" s="28">
        <f>F218</f>
        <v>100000</v>
      </c>
    </row>
    <row r="218" spans="1:6" ht="26.25">
      <c r="A218" s="95" t="s">
        <v>49</v>
      </c>
      <c r="B218" s="49" t="s">
        <v>3</v>
      </c>
      <c r="C218" s="48" t="s">
        <v>315</v>
      </c>
      <c r="D218" s="118" t="s">
        <v>314</v>
      </c>
      <c r="E218" s="48" t="s">
        <v>35</v>
      </c>
      <c r="F218" s="26">
        <f>F219</f>
        <v>100000</v>
      </c>
    </row>
    <row r="219" spans="1:6" ht="26.25">
      <c r="A219" s="95" t="s">
        <v>37</v>
      </c>
      <c r="B219" s="49" t="s">
        <v>3</v>
      </c>
      <c r="C219" s="48" t="s">
        <v>315</v>
      </c>
      <c r="D219" s="118" t="s">
        <v>314</v>
      </c>
      <c r="E219" s="48" t="s">
        <v>7</v>
      </c>
      <c r="F219" s="33">
        <v>100000</v>
      </c>
    </row>
    <row r="220" spans="1:6" s="35" customFormat="1" ht="12.75">
      <c r="A220" s="75" t="s">
        <v>253</v>
      </c>
      <c r="B220" s="81" t="s">
        <v>3</v>
      </c>
      <c r="C220" s="76" t="s">
        <v>273</v>
      </c>
      <c r="D220" s="77"/>
      <c r="E220" s="76"/>
      <c r="F220" s="74">
        <f aca="true" t="shared" si="0" ref="F220:F225">F221</f>
        <v>200000</v>
      </c>
    </row>
    <row r="221" spans="1:6" s="29" customFormat="1" ht="12.75">
      <c r="A221" s="32" t="s">
        <v>20</v>
      </c>
      <c r="B221" s="52" t="s">
        <v>3</v>
      </c>
      <c r="C221" s="51" t="s">
        <v>190</v>
      </c>
      <c r="D221" s="37"/>
      <c r="E221" s="50"/>
      <c r="F221" s="31">
        <f t="shared" si="0"/>
        <v>200000</v>
      </c>
    </row>
    <row r="222" spans="1:6" s="29" customFormat="1" ht="13.5">
      <c r="A222" s="94" t="s">
        <v>205</v>
      </c>
      <c r="B222" s="52" t="s">
        <v>3</v>
      </c>
      <c r="C222" s="51" t="s">
        <v>190</v>
      </c>
      <c r="D222" s="37" t="s">
        <v>176</v>
      </c>
      <c r="E222" s="62"/>
      <c r="F222" s="31">
        <f t="shared" si="0"/>
        <v>200000</v>
      </c>
    </row>
    <row r="223" spans="1:6" s="29" customFormat="1" ht="26.25">
      <c r="A223" s="67" t="s">
        <v>206</v>
      </c>
      <c r="B223" s="49" t="s">
        <v>3</v>
      </c>
      <c r="C223" s="50" t="s">
        <v>190</v>
      </c>
      <c r="D223" s="27" t="s">
        <v>207</v>
      </c>
      <c r="E223" s="62"/>
      <c r="F223" s="28">
        <f t="shared" si="0"/>
        <v>200000</v>
      </c>
    </row>
    <row r="224" spans="1:6" s="29" customFormat="1" ht="12.75">
      <c r="A224" s="46" t="s">
        <v>209</v>
      </c>
      <c r="B224" s="49" t="s">
        <v>3</v>
      </c>
      <c r="C224" s="50" t="s">
        <v>190</v>
      </c>
      <c r="D224" s="27" t="s">
        <v>208</v>
      </c>
      <c r="E224" s="62"/>
      <c r="F224" s="28">
        <f>F225+F227</f>
        <v>200000</v>
      </c>
    </row>
    <row r="225" spans="1:6" s="29" customFormat="1" ht="26.25">
      <c r="A225" s="95" t="s">
        <v>49</v>
      </c>
      <c r="B225" s="49" t="s">
        <v>3</v>
      </c>
      <c r="C225" s="50" t="s">
        <v>190</v>
      </c>
      <c r="D225" s="27" t="s">
        <v>208</v>
      </c>
      <c r="E225" s="62" t="s">
        <v>35</v>
      </c>
      <c r="F225" s="28">
        <f t="shared" si="0"/>
        <v>55101.5</v>
      </c>
    </row>
    <row r="226" spans="1:6" s="29" customFormat="1" ht="26.25">
      <c r="A226" s="95" t="s">
        <v>37</v>
      </c>
      <c r="B226" s="49" t="s">
        <v>3</v>
      </c>
      <c r="C226" s="50" t="s">
        <v>190</v>
      </c>
      <c r="D226" s="27" t="s">
        <v>208</v>
      </c>
      <c r="E226" s="62" t="s">
        <v>7</v>
      </c>
      <c r="F226" s="30">
        <f>100000+100000-144898.5</f>
        <v>55101.5</v>
      </c>
    </row>
    <row r="227" spans="1:6" s="29" customFormat="1" ht="12.75">
      <c r="A227" s="95" t="s">
        <v>129</v>
      </c>
      <c r="B227" s="49" t="s">
        <v>3</v>
      </c>
      <c r="C227" s="50" t="s">
        <v>190</v>
      </c>
      <c r="D227" s="27" t="s">
        <v>208</v>
      </c>
      <c r="E227" s="62" t="s">
        <v>61</v>
      </c>
      <c r="F227" s="28">
        <f>F228</f>
        <v>144898.5</v>
      </c>
    </row>
    <row r="228" spans="1:6" s="29" customFormat="1" ht="12.75">
      <c r="A228" s="95" t="s">
        <v>8</v>
      </c>
      <c r="B228" s="49" t="s">
        <v>3</v>
      </c>
      <c r="C228" s="50" t="s">
        <v>190</v>
      </c>
      <c r="D228" s="27" t="s">
        <v>208</v>
      </c>
      <c r="E228" s="62" t="s">
        <v>130</v>
      </c>
      <c r="F228" s="30">
        <v>144898.5</v>
      </c>
    </row>
    <row r="229" spans="1:6" s="35" customFormat="1" ht="12.75">
      <c r="A229" s="75" t="s">
        <v>254</v>
      </c>
      <c r="B229" s="81" t="s">
        <v>3</v>
      </c>
      <c r="C229" s="76" t="s">
        <v>274</v>
      </c>
      <c r="D229" s="82"/>
      <c r="E229" s="83"/>
      <c r="F229" s="74">
        <f>F230</f>
        <v>11661847.14</v>
      </c>
    </row>
    <row r="230" spans="1:6" s="29" customFormat="1" ht="12.75">
      <c r="A230" s="32" t="s">
        <v>103</v>
      </c>
      <c r="B230" s="49" t="s">
        <v>3</v>
      </c>
      <c r="C230" s="50" t="s">
        <v>191</v>
      </c>
      <c r="D230" s="36"/>
      <c r="E230" s="62"/>
      <c r="F230" s="31">
        <f>F231</f>
        <v>11661847.14</v>
      </c>
    </row>
    <row r="231" spans="1:6" s="29" customFormat="1" ht="27">
      <c r="A231" s="94" t="s">
        <v>105</v>
      </c>
      <c r="B231" s="50" t="s">
        <v>3</v>
      </c>
      <c r="C231" s="50" t="s">
        <v>191</v>
      </c>
      <c r="D231" s="27" t="s">
        <v>104</v>
      </c>
      <c r="E231" s="50"/>
      <c r="F231" s="31">
        <f>F232+F247</f>
        <v>11661847.14</v>
      </c>
    </row>
    <row r="232" spans="1:6" s="29" customFormat="1" ht="41.25">
      <c r="A232" s="94" t="s">
        <v>107</v>
      </c>
      <c r="B232" s="51" t="s">
        <v>3</v>
      </c>
      <c r="C232" s="51" t="s">
        <v>191</v>
      </c>
      <c r="D232" s="37" t="s">
        <v>106</v>
      </c>
      <c r="E232" s="51"/>
      <c r="F232" s="31">
        <f>F233</f>
        <v>10395801.14</v>
      </c>
    </row>
    <row r="233" spans="1:6" s="29" customFormat="1" ht="12.75">
      <c r="A233" s="67" t="s">
        <v>109</v>
      </c>
      <c r="B233" s="50" t="s">
        <v>3</v>
      </c>
      <c r="C233" s="50" t="s">
        <v>191</v>
      </c>
      <c r="D233" s="27" t="s">
        <v>108</v>
      </c>
      <c r="E233" s="50"/>
      <c r="F233" s="28">
        <f>F234+F241+F244</f>
        <v>10395801.14</v>
      </c>
    </row>
    <row r="234" spans="1:6" s="29" customFormat="1" ht="26.25">
      <c r="A234" s="46" t="s">
        <v>111</v>
      </c>
      <c r="B234" s="50" t="s">
        <v>3</v>
      </c>
      <c r="C234" s="50" t="s">
        <v>191</v>
      </c>
      <c r="D234" s="27" t="s">
        <v>110</v>
      </c>
      <c r="E234" s="50"/>
      <c r="F234" s="28">
        <f>F235+F237+F239</f>
        <v>9842801.14</v>
      </c>
    </row>
    <row r="235" spans="1:6" s="29" customFormat="1" ht="52.5">
      <c r="A235" s="95" t="s">
        <v>159</v>
      </c>
      <c r="B235" s="50" t="s">
        <v>3</v>
      </c>
      <c r="C235" s="50" t="s">
        <v>191</v>
      </c>
      <c r="D235" s="27" t="s">
        <v>110</v>
      </c>
      <c r="E235" s="50" t="s">
        <v>6</v>
      </c>
      <c r="F235" s="28">
        <f>F236</f>
        <v>7881682</v>
      </c>
    </row>
    <row r="236" spans="1:6" s="29" customFormat="1" ht="12.75">
      <c r="A236" s="95" t="s">
        <v>112</v>
      </c>
      <c r="B236" s="50" t="s">
        <v>3</v>
      </c>
      <c r="C236" s="50" t="s">
        <v>191</v>
      </c>
      <c r="D236" s="27" t="s">
        <v>110</v>
      </c>
      <c r="E236" s="50" t="s">
        <v>2</v>
      </c>
      <c r="F236" s="30">
        <f>6053519+1828163</f>
        <v>7881682</v>
      </c>
    </row>
    <row r="237" spans="1:6" s="29" customFormat="1" ht="26.25">
      <c r="A237" s="95" t="s">
        <v>49</v>
      </c>
      <c r="B237" s="50" t="s">
        <v>3</v>
      </c>
      <c r="C237" s="50" t="s">
        <v>191</v>
      </c>
      <c r="D237" s="27" t="s">
        <v>110</v>
      </c>
      <c r="E237" s="50" t="s">
        <v>35</v>
      </c>
      <c r="F237" s="28">
        <f>F238</f>
        <v>1946119.14</v>
      </c>
    </row>
    <row r="238" spans="1:6" s="29" customFormat="1" ht="31.5" customHeight="1">
      <c r="A238" s="95" t="s">
        <v>37</v>
      </c>
      <c r="B238" s="50" t="s">
        <v>3</v>
      </c>
      <c r="C238" s="50" t="s">
        <v>191</v>
      </c>
      <c r="D238" s="27" t="s">
        <v>110</v>
      </c>
      <c r="E238" s="50" t="s">
        <v>7</v>
      </c>
      <c r="F238" s="30">
        <f>1926842.14+19277</f>
        <v>1946119.14</v>
      </c>
    </row>
    <row r="239" spans="1:6" s="29" customFormat="1" ht="12.75">
      <c r="A239" s="95" t="s">
        <v>39</v>
      </c>
      <c r="B239" s="50" t="s">
        <v>3</v>
      </c>
      <c r="C239" s="50" t="s">
        <v>191</v>
      </c>
      <c r="D239" s="27" t="s">
        <v>110</v>
      </c>
      <c r="E239" s="50" t="s">
        <v>38</v>
      </c>
      <c r="F239" s="28">
        <f>F240</f>
        <v>15000</v>
      </c>
    </row>
    <row r="240" spans="1:6" s="29" customFormat="1" ht="12.75">
      <c r="A240" s="95" t="s">
        <v>41</v>
      </c>
      <c r="B240" s="50" t="s">
        <v>3</v>
      </c>
      <c r="C240" s="50" t="s">
        <v>191</v>
      </c>
      <c r="D240" s="27" t="s">
        <v>110</v>
      </c>
      <c r="E240" s="50" t="s">
        <v>40</v>
      </c>
      <c r="F240" s="30">
        <v>15000</v>
      </c>
    </row>
    <row r="241" spans="1:6" s="29" customFormat="1" ht="15" customHeight="1">
      <c r="A241" s="46" t="s">
        <v>212</v>
      </c>
      <c r="B241" s="50" t="s">
        <v>3</v>
      </c>
      <c r="C241" s="50" t="s">
        <v>191</v>
      </c>
      <c r="D241" s="27" t="s">
        <v>210</v>
      </c>
      <c r="E241" s="59"/>
      <c r="F241" s="28">
        <f>F242</f>
        <v>492427</v>
      </c>
    </row>
    <row r="242" spans="1:6" s="29" customFormat="1" ht="26.25">
      <c r="A242" s="95" t="s">
        <v>49</v>
      </c>
      <c r="B242" s="50" t="s">
        <v>3</v>
      </c>
      <c r="C242" s="50" t="s">
        <v>191</v>
      </c>
      <c r="D242" s="27" t="s">
        <v>210</v>
      </c>
      <c r="E242" s="50" t="s">
        <v>35</v>
      </c>
      <c r="F242" s="28">
        <f>F243</f>
        <v>492427</v>
      </c>
    </row>
    <row r="243" spans="1:6" s="29" customFormat="1" ht="26.25">
      <c r="A243" s="95" t="s">
        <v>37</v>
      </c>
      <c r="B243" s="50" t="s">
        <v>3</v>
      </c>
      <c r="C243" s="50" t="s">
        <v>191</v>
      </c>
      <c r="D243" s="27" t="s">
        <v>210</v>
      </c>
      <c r="E243" s="50" t="s">
        <v>7</v>
      </c>
      <c r="F243" s="30">
        <f>500000-740-6833</f>
        <v>492427</v>
      </c>
    </row>
    <row r="244" spans="1:6" s="29" customFormat="1" ht="26.25">
      <c r="A244" s="46" t="s">
        <v>213</v>
      </c>
      <c r="B244" s="50" t="s">
        <v>3</v>
      </c>
      <c r="C244" s="50" t="s">
        <v>191</v>
      </c>
      <c r="D244" s="27" t="s">
        <v>349</v>
      </c>
      <c r="E244" s="50"/>
      <c r="F244" s="28">
        <f>F245</f>
        <v>60573</v>
      </c>
    </row>
    <row r="245" spans="1:6" s="29" customFormat="1" ht="26.25">
      <c r="A245" s="95" t="s">
        <v>49</v>
      </c>
      <c r="B245" s="50" t="s">
        <v>3</v>
      </c>
      <c r="C245" s="50" t="s">
        <v>191</v>
      </c>
      <c r="D245" s="27" t="s">
        <v>211</v>
      </c>
      <c r="E245" s="50" t="s">
        <v>35</v>
      </c>
      <c r="F245" s="28">
        <f>F246</f>
        <v>60573</v>
      </c>
    </row>
    <row r="246" spans="1:6" s="29" customFormat="1" ht="26.25">
      <c r="A246" s="95" t="s">
        <v>37</v>
      </c>
      <c r="B246" s="50" t="s">
        <v>3</v>
      </c>
      <c r="C246" s="50" t="s">
        <v>191</v>
      </c>
      <c r="D246" s="27" t="s">
        <v>211</v>
      </c>
      <c r="E246" s="50" t="s">
        <v>7</v>
      </c>
      <c r="F246" s="30">
        <f>53000+740+6833</f>
        <v>60573</v>
      </c>
    </row>
    <row r="247" spans="1:6" s="29" customFormat="1" ht="27">
      <c r="A247" s="94" t="s">
        <v>114</v>
      </c>
      <c r="B247" s="51" t="s">
        <v>3</v>
      </c>
      <c r="C247" s="51" t="s">
        <v>191</v>
      </c>
      <c r="D247" s="37" t="s">
        <v>113</v>
      </c>
      <c r="E247" s="50"/>
      <c r="F247" s="31">
        <f>F248</f>
        <v>1266046</v>
      </c>
    </row>
    <row r="248" spans="1:6" s="29" customFormat="1" ht="26.25">
      <c r="A248" s="67" t="s">
        <v>116</v>
      </c>
      <c r="B248" s="49" t="s">
        <v>3</v>
      </c>
      <c r="C248" s="50" t="s">
        <v>191</v>
      </c>
      <c r="D248" s="27" t="s">
        <v>115</v>
      </c>
      <c r="E248" s="50"/>
      <c r="F248" s="28">
        <f>F249+F252</f>
        <v>1266046</v>
      </c>
    </row>
    <row r="249" spans="1:6" s="29" customFormat="1" ht="26.25">
      <c r="A249" s="46" t="s">
        <v>111</v>
      </c>
      <c r="B249" s="49" t="s">
        <v>3</v>
      </c>
      <c r="C249" s="50" t="s">
        <v>191</v>
      </c>
      <c r="D249" s="27" t="s">
        <v>117</v>
      </c>
      <c r="E249" s="50"/>
      <c r="F249" s="28">
        <f>F250</f>
        <v>1035323</v>
      </c>
    </row>
    <row r="250" spans="1:6" s="29" customFormat="1" ht="52.5">
      <c r="A250" s="95" t="s">
        <v>159</v>
      </c>
      <c r="B250" s="49" t="s">
        <v>3</v>
      </c>
      <c r="C250" s="50" t="s">
        <v>191</v>
      </c>
      <c r="D250" s="27" t="s">
        <v>117</v>
      </c>
      <c r="E250" s="49" t="s">
        <v>6</v>
      </c>
      <c r="F250" s="26">
        <f>F251</f>
        <v>1035323</v>
      </c>
    </row>
    <row r="251" spans="1:6" s="29" customFormat="1" ht="12.75">
      <c r="A251" s="95" t="s">
        <v>112</v>
      </c>
      <c r="B251" s="49" t="s">
        <v>3</v>
      </c>
      <c r="C251" s="50" t="s">
        <v>191</v>
      </c>
      <c r="D251" s="27" t="s">
        <v>117</v>
      </c>
      <c r="E251" s="50" t="s">
        <v>2</v>
      </c>
      <c r="F251" s="30">
        <v>1035323</v>
      </c>
    </row>
    <row r="252" spans="1:6" s="29" customFormat="1" ht="19.5" customHeight="1">
      <c r="A252" s="46" t="s">
        <v>212</v>
      </c>
      <c r="B252" s="49" t="s">
        <v>3</v>
      </c>
      <c r="C252" s="50" t="s">
        <v>191</v>
      </c>
      <c r="D252" s="27" t="s">
        <v>214</v>
      </c>
      <c r="E252" s="50"/>
      <c r="F252" s="26">
        <f>F253</f>
        <v>230723</v>
      </c>
    </row>
    <row r="253" spans="1:6" s="29" customFormat="1" ht="26.25">
      <c r="A253" s="95" t="s">
        <v>49</v>
      </c>
      <c r="B253" s="49" t="s">
        <v>3</v>
      </c>
      <c r="C253" s="50" t="s">
        <v>191</v>
      </c>
      <c r="D253" s="27" t="s">
        <v>214</v>
      </c>
      <c r="E253" s="50" t="s">
        <v>35</v>
      </c>
      <c r="F253" s="26">
        <f>F254</f>
        <v>230723</v>
      </c>
    </row>
    <row r="254" spans="1:6" s="29" customFormat="1" ht="26.25">
      <c r="A254" s="95" t="s">
        <v>37</v>
      </c>
      <c r="B254" s="49" t="s">
        <v>3</v>
      </c>
      <c r="C254" s="50" t="s">
        <v>191</v>
      </c>
      <c r="D254" s="27" t="s">
        <v>214</v>
      </c>
      <c r="E254" s="50" t="s">
        <v>7</v>
      </c>
      <c r="F254" s="30">
        <f>250000-19277</f>
        <v>230723</v>
      </c>
    </row>
    <row r="255" spans="1:6" s="35" customFormat="1" ht="12.75">
      <c r="A255" s="75" t="s">
        <v>255</v>
      </c>
      <c r="B255" s="76" t="s">
        <v>3</v>
      </c>
      <c r="C255" s="76" t="s">
        <v>275</v>
      </c>
      <c r="D255" s="82"/>
      <c r="E255" s="83"/>
      <c r="F255" s="74">
        <f>F260+F256</f>
        <v>2049000</v>
      </c>
    </row>
    <row r="256" spans="1:6" s="35" customFormat="1" ht="14.25">
      <c r="A256" s="92" t="s">
        <v>21</v>
      </c>
      <c r="B256" s="52" t="s">
        <v>3</v>
      </c>
      <c r="C256" s="51" t="s">
        <v>192</v>
      </c>
      <c r="D256" s="60"/>
      <c r="E256" s="62"/>
      <c r="F256" s="31">
        <f>F257</f>
        <v>150000</v>
      </c>
    </row>
    <row r="257" spans="1:6" s="40" customFormat="1" ht="105">
      <c r="A257" s="71" t="s">
        <v>128</v>
      </c>
      <c r="B257" s="49" t="s">
        <v>3</v>
      </c>
      <c r="C257" s="50" t="s">
        <v>192</v>
      </c>
      <c r="D257" s="27" t="s">
        <v>288</v>
      </c>
      <c r="E257" s="63"/>
      <c r="F257" s="39">
        <f>F258</f>
        <v>150000</v>
      </c>
    </row>
    <row r="258" spans="1:6" s="41" customFormat="1" ht="12.75">
      <c r="A258" s="95" t="s">
        <v>129</v>
      </c>
      <c r="B258" s="49" t="s">
        <v>3</v>
      </c>
      <c r="C258" s="50" t="s">
        <v>192</v>
      </c>
      <c r="D258" s="27" t="s">
        <v>288</v>
      </c>
      <c r="E258" s="63" t="s">
        <v>61</v>
      </c>
      <c r="F258" s="39">
        <f>F259</f>
        <v>150000</v>
      </c>
    </row>
    <row r="259" spans="1:6" s="29" customFormat="1" ht="12.75">
      <c r="A259" s="95" t="s">
        <v>8</v>
      </c>
      <c r="B259" s="49" t="s">
        <v>3</v>
      </c>
      <c r="C259" s="50" t="s">
        <v>192</v>
      </c>
      <c r="D259" s="27" t="s">
        <v>288</v>
      </c>
      <c r="E259" s="50" t="s">
        <v>130</v>
      </c>
      <c r="F259" s="30">
        <v>150000</v>
      </c>
    </row>
    <row r="260" spans="1:6" s="29" customFormat="1" ht="13.5">
      <c r="A260" s="38" t="s">
        <v>16</v>
      </c>
      <c r="B260" s="52" t="s">
        <v>3</v>
      </c>
      <c r="C260" s="51" t="s">
        <v>302</v>
      </c>
      <c r="D260" s="60"/>
      <c r="E260" s="62"/>
      <c r="F260" s="31">
        <f>F261+F281+F276</f>
        <v>1899000</v>
      </c>
    </row>
    <row r="261" spans="1:6" s="29" customFormat="1" ht="41.25">
      <c r="A261" s="94" t="s">
        <v>261</v>
      </c>
      <c r="B261" s="52" t="s">
        <v>3</v>
      </c>
      <c r="C261" s="51" t="s">
        <v>302</v>
      </c>
      <c r="D261" s="37" t="s">
        <v>118</v>
      </c>
      <c r="E261" s="62"/>
      <c r="F261" s="31">
        <f>F262</f>
        <v>1614000</v>
      </c>
    </row>
    <row r="262" spans="1:6" s="29" customFormat="1" ht="26.25">
      <c r="A262" s="67" t="s">
        <v>235</v>
      </c>
      <c r="B262" s="49" t="s">
        <v>3</v>
      </c>
      <c r="C262" s="50" t="s">
        <v>302</v>
      </c>
      <c r="D262" s="27" t="s">
        <v>119</v>
      </c>
      <c r="E262" s="62"/>
      <c r="F262" s="28">
        <f>F263+F270+F273</f>
        <v>1614000</v>
      </c>
    </row>
    <row r="263" spans="1:6" s="29" customFormat="1" ht="26.25">
      <c r="A263" s="46" t="s">
        <v>120</v>
      </c>
      <c r="B263" s="49" t="s">
        <v>3</v>
      </c>
      <c r="C263" s="50" t="s">
        <v>302</v>
      </c>
      <c r="D263" s="27" t="s">
        <v>215</v>
      </c>
      <c r="E263" s="62"/>
      <c r="F263" s="28">
        <f>F264+F266+F268</f>
        <v>504000</v>
      </c>
    </row>
    <row r="264" spans="1:6" s="29" customFormat="1" ht="26.25">
      <c r="A264" s="95" t="s">
        <v>49</v>
      </c>
      <c r="B264" s="48" t="s">
        <v>3</v>
      </c>
      <c r="C264" s="50" t="s">
        <v>302</v>
      </c>
      <c r="D264" s="18" t="s">
        <v>215</v>
      </c>
      <c r="E264" s="62" t="s">
        <v>35</v>
      </c>
      <c r="F264" s="28">
        <f>F265</f>
        <v>100000</v>
      </c>
    </row>
    <row r="265" spans="1:6" s="29" customFormat="1" ht="26.25">
      <c r="A265" s="95" t="s">
        <v>37</v>
      </c>
      <c r="B265" s="48" t="s">
        <v>3</v>
      </c>
      <c r="C265" s="50" t="s">
        <v>302</v>
      </c>
      <c r="D265" s="18" t="s">
        <v>215</v>
      </c>
      <c r="E265" s="62" t="s">
        <v>7</v>
      </c>
      <c r="F265" s="22">
        <v>100000</v>
      </c>
    </row>
    <row r="266" spans="1:6" s="20" customFormat="1" ht="12.75">
      <c r="A266" s="95" t="s">
        <v>150</v>
      </c>
      <c r="B266" s="48" t="s">
        <v>3</v>
      </c>
      <c r="C266" s="50" t="s">
        <v>302</v>
      </c>
      <c r="D266" s="18" t="s">
        <v>215</v>
      </c>
      <c r="E266" s="48" t="s">
        <v>100</v>
      </c>
      <c r="F266" s="21">
        <f>F267</f>
        <v>142000</v>
      </c>
    </row>
    <row r="267" spans="1:6" s="20" customFormat="1" ht="12.75">
      <c r="A267" s="95" t="s">
        <v>102</v>
      </c>
      <c r="B267" s="48" t="s">
        <v>3</v>
      </c>
      <c r="C267" s="50" t="s">
        <v>302</v>
      </c>
      <c r="D267" s="18" t="s">
        <v>215</v>
      </c>
      <c r="E267" s="48" t="s">
        <v>101</v>
      </c>
      <c r="F267" s="22">
        <f>42000+100000</f>
        <v>142000</v>
      </c>
    </row>
    <row r="268" spans="1:6" s="20" customFormat="1" ht="12.75">
      <c r="A268" s="95" t="s">
        <v>39</v>
      </c>
      <c r="B268" s="48" t="s">
        <v>3</v>
      </c>
      <c r="C268" s="50" t="s">
        <v>302</v>
      </c>
      <c r="D268" s="18" t="s">
        <v>215</v>
      </c>
      <c r="E268" s="48" t="s">
        <v>38</v>
      </c>
      <c r="F268" s="21">
        <f>F269</f>
        <v>262000</v>
      </c>
    </row>
    <row r="269" spans="1:6" s="20" customFormat="1" ht="26.25" customHeight="1">
      <c r="A269" s="95" t="s">
        <v>86</v>
      </c>
      <c r="B269" s="48" t="s">
        <v>3</v>
      </c>
      <c r="C269" s="50" t="s">
        <v>302</v>
      </c>
      <c r="D269" s="18" t="s">
        <v>215</v>
      </c>
      <c r="E269" s="48" t="s">
        <v>82</v>
      </c>
      <c r="F269" s="22">
        <v>262000</v>
      </c>
    </row>
    <row r="270" spans="1:6" s="20" customFormat="1" ht="26.25">
      <c r="A270" s="46" t="s">
        <v>121</v>
      </c>
      <c r="B270" s="50" t="s">
        <v>3</v>
      </c>
      <c r="C270" s="50" t="s">
        <v>302</v>
      </c>
      <c r="D270" s="27" t="s">
        <v>216</v>
      </c>
      <c r="E270" s="50"/>
      <c r="F270" s="28">
        <f>F271</f>
        <v>110000</v>
      </c>
    </row>
    <row r="271" spans="1:6" s="20" customFormat="1" ht="26.25">
      <c r="A271" s="95" t="s">
        <v>49</v>
      </c>
      <c r="B271" s="50" t="s">
        <v>3</v>
      </c>
      <c r="C271" s="50" t="s">
        <v>302</v>
      </c>
      <c r="D271" s="27" t="s">
        <v>216</v>
      </c>
      <c r="E271" s="50" t="s">
        <v>35</v>
      </c>
      <c r="F271" s="28">
        <f>F272</f>
        <v>110000</v>
      </c>
    </row>
    <row r="272" spans="1:6" s="20" customFormat="1" ht="26.25">
      <c r="A272" s="95" t="s">
        <v>37</v>
      </c>
      <c r="B272" s="50" t="s">
        <v>3</v>
      </c>
      <c r="C272" s="50" t="s">
        <v>302</v>
      </c>
      <c r="D272" s="27" t="s">
        <v>216</v>
      </c>
      <c r="E272" s="50" t="s">
        <v>7</v>
      </c>
      <c r="F272" s="30">
        <v>110000</v>
      </c>
    </row>
    <row r="273" spans="1:6" s="20" customFormat="1" ht="52.5">
      <c r="A273" s="46" t="s">
        <v>237</v>
      </c>
      <c r="B273" s="50" t="s">
        <v>3</v>
      </c>
      <c r="C273" s="50" t="s">
        <v>302</v>
      </c>
      <c r="D273" s="27" t="s">
        <v>236</v>
      </c>
      <c r="E273" s="50"/>
      <c r="F273" s="28">
        <f>F274</f>
        <v>1000000</v>
      </c>
    </row>
    <row r="274" spans="1:6" s="20" customFormat="1" ht="12.75">
      <c r="A274" s="95" t="s">
        <v>150</v>
      </c>
      <c r="B274" s="50" t="s">
        <v>3</v>
      </c>
      <c r="C274" s="50" t="s">
        <v>302</v>
      </c>
      <c r="D274" s="27" t="s">
        <v>236</v>
      </c>
      <c r="E274" s="50" t="s">
        <v>100</v>
      </c>
      <c r="F274" s="28">
        <f>F275</f>
        <v>1000000</v>
      </c>
    </row>
    <row r="275" spans="1:6" s="20" customFormat="1" ht="12.75">
      <c r="A275" s="95" t="s">
        <v>102</v>
      </c>
      <c r="B275" s="50" t="s">
        <v>3</v>
      </c>
      <c r="C275" s="50" t="s">
        <v>302</v>
      </c>
      <c r="D275" s="27" t="s">
        <v>236</v>
      </c>
      <c r="E275" s="50" t="s">
        <v>101</v>
      </c>
      <c r="F275" s="30">
        <v>1000000</v>
      </c>
    </row>
    <row r="276" spans="1:6" s="29" customFormat="1" ht="13.5">
      <c r="A276" s="94" t="s">
        <v>123</v>
      </c>
      <c r="B276" s="52" t="s">
        <v>3</v>
      </c>
      <c r="C276" s="51" t="s">
        <v>302</v>
      </c>
      <c r="D276" s="37" t="s">
        <v>122</v>
      </c>
      <c r="E276" s="50"/>
      <c r="F276" s="31">
        <f>F277</f>
        <v>250000</v>
      </c>
    </row>
    <row r="277" spans="1:6" s="29" customFormat="1" ht="39">
      <c r="A277" s="67" t="s">
        <v>125</v>
      </c>
      <c r="B277" s="49" t="s">
        <v>3</v>
      </c>
      <c r="C277" s="50" t="s">
        <v>302</v>
      </c>
      <c r="D277" s="27" t="s">
        <v>124</v>
      </c>
      <c r="E277" s="50"/>
      <c r="F277" s="28">
        <f>F278</f>
        <v>250000</v>
      </c>
    </row>
    <row r="278" spans="1:6" s="29" customFormat="1" ht="39">
      <c r="A278" s="46" t="s">
        <v>127</v>
      </c>
      <c r="B278" s="49" t="s">
        <v>3</v>
      </c>
      <c r="C278" s="50" t="s">
        <v>302</v>
      </c>
      <c r="D278" s="27" t="s">
        <v>126</v>
      </c>
      <c r="E278" s="50"/>
      <c r="F278" s="28">
        <f>F279</f>
        <v>250000</v>
      </c>
    </row>
    <row r="279" spans="1:6" s="29" customFormat="1" ht="26.25">
      <c r="A279" s="95" t="s">
        <v>49</v>
      </c>
      <c r="B279" s="49" t="s">
        <v>3</v>
      </c>
      <c r="C279" s="50" t="s">
        <v>302</v>
      </c>
      <c r="D279" s="27" t="s">
        <v>126</v>
      </c>
      <c r="E279" s="50" t="s">
        <v>35</v>
      </c>
      <c r="F279" s="28">
        <f>F280</f>
        <v>250000</v>
      </c>
    </row>
    <row r="280" spans="1:6" s="29" customFormat="1" ht="26.25">
      <c r="A280" s="95" t="s">
        <v>37</v>
      </c>
      <c r="B280" s="49" t="s">
        <v>3</v>
      </c>
      <c r="C280" s="50" t="s">
        <v>302</v>
      </c>
      <c r="D280" s="27" t="s">
        <v>126</v>
      </c>
      <c r="E280" s="50" t="s">
        <v>7</v>
      </c>
      <c r="F280" s="30">
        <v>250000</v>
      </c>
    </row>
    <row r="281" spans="1:6" s="20" customFormat="1" ht="41.25">
      <c r="A281" s="94" t="s">
        <v>217</v>
      </c>
      <c r="B281" s="51" t="s">
        <v>3</v>
      </c>
      <c r="C281" s="51" t="s">
        <v>302</v>
      </c>
      <c r="D281" s="37" t="s">
        <v>218</v>
      </c>
      <c r="E281" s="50"/>
      <c r="F281" s="31">
        <f>F282</f>
        <v>35000</v>
      </c>
    </row>
    <row r="282" spans="1:6" s="20" customFormat="1" ht="26.25">
      <c r="A282" s="67" t="s">
        <v>243</v>
      </c>
      <c r="B282" s="49" t="s">
        <v>3</v>
      </c>
      <c r="C282" s="50" t="s">
        <v>302</v>
      </c>
      <c r="D282" s="18" t="s">
        <v>225</v>
      </c>
      <c r="E282" s="48"/>
      <c r="F282" s="28">
        <f>F283</f>
        <v>35000</v>
      </c>
    </row>
    <row r="283" spans="1:6" s="20" customFormat="1" ht="12.75">
      <c r="A283" s="46" t="s">
        <v>262</v>
      </c>
      <c r="B283" s="49" t="s">
        <v>3</v>
      </c>
      <c r="C283" s="50" t="s">
        <v>302</v>
      </c>
      <c r="D283" s="18" t="s">
        <v>227</v>
      </c>
      <c r="E283" s="48"/>
      <c r="F283" s="28">
        <f>F284</f>
        <v>35000</v>
      </c>
    </row>
    <row r="284" spans="1:6" s="20" customFormat="1" ht="12.75">
      <c r="A284" s="95" t="s">
        <v>150</v>
      </c>
      <c r="B284" s="49" t="s">
        <v>3</v>
      </c>
      <c r="C284" s="50" t="s">
        <v>302</v>
      </c>
      <c r="D284" s="18" t="s">
        <v>227</v>
      </c>
      <c r="E284" s="48" t="s">
        <v>100</v>
      </c>
      <c r="F284" s="28">
        <f>F285</f>
        <v>35000</v>
      </c>
    </row>
    <row r="285" spans="1:6" s="20" customFormat="1" ht="12.75">
      <c r="A285" s="95" t="s">
        <v>102</v>
      </c>
      <c r="B285" s="49" t="s">
        <v>3</v>
      </c>
      <c r="C285" s="50" t="s">
        <v>302</v>
      </c>
      <c r="D285" s="18" t="s">
        <v>227</v>
      </c>
      <c r="E285" s="48" t="s">
        <v>101</v>
      </c>
      <c r="F285" s="22">
        <f>30000+5000</f>
        <v>35000</v>
      </c>
    </row>
    <row r="286" spans="1:6" s="35" customFormat="1" ht="12.75">
      <c r="A286" s="75" t="s">
        <v>256</v>
      </c>
      <c r="B286" s="81" t="s">
        <v>3</v>
      </c>
      <c r="C286" s="76" t="s">
        <v>276</v>
      </c>
      <c r="D286" s="82"/>
      <c r="E286" s="83"/>
      <c r="F286" s="74">
        <f>F287</f>
        <v>9730577.809999999</v>
      </c>
    </row>
    <row r="287" spans="1:6" s="29" customFormat="1" ht="12.75">
      <c r="A287" s="32" t="s">
        <v>131</v>
      </c>
      <c r="B287" s="52" t="s">
        <v>3</v>
      </c>
      <c r="C287" s="51" t="s">
        <v>193</v>
      </c>
      <c r="D287" s="60"/>
      <c r="E287" s="62"/>
      <c r="F287" s="31">
        <f>F288</f>
        <v>9730577.809999999</v>
      </c>
    </row>
    <row r="288" spans="1:6" s="29" customFormat="1" ht="41.25">
      <c r="A288" s="94" t="s">
        <v>151</v>
      </c>
      <c r="B288" s="52" t="s">
        <v>3</v>
      </c>
      <c r="C288" s="51" t="s">
        <v>193</v>
      </c>
      <c r="D288" s="37" t="s">
        <v>132</v>
      </c>
      <c r="E288" s="50"/>
      <c r="F288" s="31">
        <f>F289</f>
        <v>9730577.809999999</v>
      </c>
    </row>
    <row r="289" spans="1:6" s="29" customFormat="1" ht="26.25">
      <c r="A289" s="67" t="s">
        <v>134</v>
      </c>
      <c r="B289" s="49" t="s">
        <v>3</v>
      </c>
      <c r="C289" s="50" t="s">
        <v>193</v>
      </c>
      <c r="D289" s="27" t="s">
        <v>133</v>
      </c>
      <c r="E289" s="50"/>
      <c r="F289" s="28">
        <f>F290+F297+F302</f>
        <v>9730577.809999999</v>
      </c>
    </row>
    <row r="290" spans="1:6" s="29" customFormat="1" ht="15.75" customHeight="1">
      <c r="A290" s="46" t="s">
        <v>111</v>
      </c>
      <c r="B290" s="49" t="s">
        <v>3</v>
      </c>
      <c r="C290" s="50" t="s">
        <v>193</v>
      </c>
      <c r="D290" s="27" t="s">
        <v>135</v>
      </c>
      <c r="E290" s="50"/>
      <c r="F290" s="28">
        <f>F291+F293+F295</f>
        <v>7254750.81</v>
      </c>
    </row>
    <row r="291" spans="1:6" s="29" customFormat="1" ht="52.5">
      <c r="A291" s="95" t="s">
        <v>159</v>
      </c>
      <c r="B291" s="49" t="s">
        <v>3</v>
      </c>
      <c r="C291" s="50" t="s">
        <v>193</v>
      </c>
      <c r="D291" s="27" t="s">
        <v>135</v>
      </c>
      <c r="E291" s="49" t="s">
        <v>6</v>
      </c>
      <c r="F291" s="26">
        <f>F292</f>
        <v>6459665</v>
      </c>
    </row>
    <row r="292" spans="1:6" s="29" customFormat="1" ht="12.75">
      <c r="A292" s="95" t="s">
        <v>112</v>
      </c>
      <c r="B292" s="49" t="s">
        <v>3</v>
      </c>
      <c r="C292" s="50" t="s">
        <v>193</v>
      </c>
      <c r="D292" s="27" t="s">
        <v>135</v>
      </c>
      <c r="E292" s="50" t="s">
        <v>2</v>
      </c>
      <c r="F292" s="30">
        <v>6459665</v>
      </c>
    </row>
    <row r="293" spans="1:6" s="29" customFormat="1" ht="26.25">
      <c r="A293" s="95" t="s">
        <v>49</v>
      </c>
      <c r="B293" s="49" t="s">
        <v>3</v>
      </c>
      <c r="C293" s="50" t="s">
        <v>193</v>
      </c>
      <c r="D293" s="27" t="s">
        <v>135</v>
      </c>
      <c r="E293" s="49" t="s">
        <v>35</v>
      </c>
      <c r="F293" s="26">
        <f>F294</f>
        <v>781173</v>
      </c>
    </row>
    <row r="294" spans="1:6" s="29" customFormat="1" ht="26.25">
      <c r="A294" s="95" t="s">
        <v>37</v>
      </c>
      <c r="B294" s="49" t="s">
        <v>3</v>
      </c>
      <c r="C294" s="50" t="s">
        <v>193</v>
      </c>
      <c r="D294" s="27" t="s">
        <v>135</v>
      </c>
      <c r="E294" s="50" t="s">
        <v>7</v>
      </c>
      <c r="F294" s="30">
        <f>776728-14960+19405</f>
        <v>781173</v>
      </c>
    </row>
    <row r="295" spans="1:6" s="29" customFormat="1" ht="12.75">
      <c r="A295" s="95" t="s">
        <v>39</v>
      </c>
      <c r="B295" s="49" t="s">
        <v>3</v>
      </c>
      <c r="C295" s="50" t="s">
        <v>193</v>
      </c>
      <c r="D295" s="27" t="s">
        <v>135</v>
      </c>
      <c r="E295" s="49" t="s">
        <v>38</v>
      </c>
      <c r="F295" s="26">
        <f>F296</f>
        <v>13912.81</v>
      </c>
    </row>
    <row r="296" spans="1:6" s="29" customFormat="1" ht="12.75">
      <c r="A296" s="95" t="s">
        <v>41</v>
      </c>
      <c r="B296" s="49" t="s">
        <v>3</v>
      </c>
      <c r="C296" s="50" t="s">
        <v>193</v>
      </c>
      <c r="D296" s="27" t="s">
        <v>135</v>
      </c>
      <c r="E296" s="50" t="s">
        <v>40</v>
      </c>
      <c r="F296" s="30">
        <f>10912.81+3000</f>
        <v>13912.81</v>
      </c>
    </row>
    <row r="297" spans="1:6" s="29" customFormat="1" ht="26.25">
      <c r="A297" s="46" t="s">
        <v>245</v>
      </c>
      <c r="B297" s="49" t="s">
        <v>3</v>
      </c>
      <c r="C297" s="50" t="s">
        <v>193</v>
      </c>
      <c r="D297" s="27" t="s">
        <v>244</v>
      </c>
      <c r="E297" s="50"/>
      <c r="F297" s="28">
        <f>F300+F298</f>
        <v>1285467</v>
      </c>
    </row>
    <row r="298" spans="1:6" s="29" customFormat="1" ht="52.5">
      <c r="A298" s="95" t="s">
        <v>159</v>
      </c>
      <c r="B298" s="49" t="s">
        <v>3</v>
      </c>
      <c r="C298" s="50" t="s">
        <v>193</v>
      </c>
      <c r="D298" s="27" t="s">
        <v>244</v>
      </c>
      <c r="E298" s="50" t="s">
        <v>6</v>
      </c>
      <c r="F298" s="28">
        <f>F299</f>
        <v>226500</v>
      </c>
    </row>
    <row r="299" spans="1:6" s="29" customFormat="1" ht="12.75">
      <c r="A299" s="95" t="s">
        <v>112</v>
      </c>
      <c r="B299" s="49" t="s">
        <v>3</v>
      </c>
      <c r="C299" s="50" t="s">
        <v>193</v>
      </c>
      <c r="D299" s="27" t="s">
        <v>244</v>
      </c>
      <c r="E299" s="50" t="s">
        <v>2</v>
      </c>
      <c r="F299" s="30">
        <f>296150-69650</f>
        <v>226500</v>
      </c>
    </row>
    <row r="300" spans="1:6" s="29" customFormat="1" ht="26.25">
      <c r="A300" s="95" t="s">
        <v>49</v>
      </c>
      <c r="B300" s="49" t="s">
        <v>3</v>
      </c>
      <c r="C300" s="50" t="s">
        <v>193</v>
      </c>
      <c r="D300" s="27" t="s">
        <v>244</v>
      </c>
      <c r="E300" s="50" t="s">
        <v>35</v>
      </c>
      <c r="F300" s="28">
        <f>F301</f>
        <v>1058967</v>
      </c>
    </row>
    <row r="301" spans="1:6" s="29" customFormat="1" ht="26.25">
      <c r="A301" s="95" t="s">
        <v>37</v>
      </c>
      <c r="B301" s="49" t="s">
        <v>3</v>
      </c>
      <c r="C301" s="50" t="s">
        <v>193</v>
      </c>
      <c r="D301" s="27" t="s">
        <v>244</v>
      </c>
      <c r="E301" s="50" t="s">
        <v>7</v>
      </c>
      <c r="F301" s="30">
        <f>1047122+11845</f>
        <v>1058967</v>
      </c>
    </row>
    <row r="302" spans="1:6" s="29" customFormat="1" ht="26.25">
      <c r="A302" s="46" t="s">
        <v>263</v>
      </c>
      <c r="B302" s="49" t="s">
        <v>3</v>
      </c>
      <c r="C302" s="50" t="s">
        <v>193</v>
      </c>
      <c r="D302" s="27" t="s">
        <v>233</v>
      </c>
      <c r="E302" s="50"/>
      <c r="F302" s="28">
        <f>F303</f>
        <v>1190360</v>
      </c>
    </row>
    <row r="303" spans="1:6" s="29" customFormat="1" ht="26.25">
      <c r="A303" s="95" t="s">
        <v>49</v>
      </c>
      <c r="B303" s="49" t="s">
        <v>3</v>
      </c>
      <c r="C303" s="50" t="s">
        <v>193</v>
      </c>
      <c r="D303" s="27" t="s">
        <v>233</v>
      </c>
      <c r="E303" s="50" t="s">
        <v>35</v>
      </c>
      <c r="F303" s="28">
        <f>F304</f>
        <v>1190360</v>
      </c>
    </row>
    <row r="304" spans="1:6" s="29" customFormat="1" ht="26.25">
      <c r="A304" s="95" t="s">
        <v>37</v>
      </c>
      <c r="B304" s="49" t="s">
        <v>3</v>
      </c>
      <c r="C304" s="50" t="s">
        <v>193</v>
      </c>
      <c r="D304" s="27" t="s">
        <v>233</v>
      </c>
      <c r="E304" s="50" t="s">
        <v>7</v>
      </c>
      <c r="F304" s="30">
        <f>1140000+11960+38400</f>
        <v>1190360</v>
      </c>
    </row>
    <row r="305" spans="1:6" s="35" customFormat="1" ht="12.75">
      <c r="A305" s="75" t="s">
        <v>257</v>
      </c>
      <c r="B305" s="76" t="s">
        <v>3</v>
      </c>
      <c r="C305" s="76" t="s">
        <v>277</v>
      </c>
      <c r="D305" s="77"/>
      <c r="E305" s="76"/>
      <c r="F305" s="74">
        <f>F306</f>
        <v>2520011</v>
      </c>
    </row>
    <row r="306" spans="1:6" s="29" customFormat="1" ht="12.75">
      <c r="A306" s="32" t="s">
        <v>136</v>
      </c>
      <c r="B306" s="52" t="s">
        <v>3</v>
      </c>
      <c r="C306" s="51" t="s">
        <v>194</v>
      </c>
      <c r="D306" s="37"/>
      <c r="E306" s="50"/>
      <c r="F306" s="31">
        <f>F307</f>
        <v>2520011</v>
      </c>
    </row>
    <row r="307" spans="1:6" s="29" customFormat="1" ht="42" customHeight="1">
      <c r="A307" s="94" t="s">
        <v>246</v>
      </c>
      <c r="B307" s="52" t="s">
        <v>3</v>
      </c>
      <c r="C307" s="51" t="s">
        <v>194</v>
      </c>
      <c r="D307" s="37" t="s">
        <v>137</v>
      </c>
      <c r="E307" s="50"/>
      <c r="F307" s="31">
        <f>F308</f>
        <v>2520011</v>
      </c>
    </row>
    <row r="308" spans="1:6" s="29" customFormat="1" ht="26.25">
      <c r="A308" s="67" t="s">
        <v>139</v>
      </c>
      <c r="B308" s="49" t="s">
        <v>3</v>
      </c>
      <c r="C308" s="50" t="s">
        <v>194</v>
      </c>
      <c r="D308" s="27" t="s">
        <v>138</v>
      </c>
      <c r="E308" s="50"/>
      <c r="F308" s="28">
        <f>F309</f>
        <v>2520011</v>
      </c>
    </row>
    <row r="309" spans="1:6" s="29" customFormat="1" ht="26.25">
      <c r="A309" s="46" t="s">
        <v>111</v>
      </c>
      <c r="B309" s="49" t="s">
        <v>3</v>
      </c>
      <c r="C309" s="50" t="s">
        <v>194</v>
      </c>
      <c r="D309" s="27" t="s">
        <v>140</v>
      </c>
      <c r="E309" s="50"/>
      <c r="F309" s="28">
        <f>F310+F312+F314</f>
        <v>2520011</v>
      </c>
    </row>
    <row r="310" spans="1:6" s="20" customFormat="1" ht="52.5">
      <c r="A310" s="95" t="s">
        <v>159</v>
      </c>
      <c r="B310" s="48" t="s">
        <v>3</v>
      </c>
      <c r="C310" s="48" t="s">
        <v>194</v>
      </c>
      <c r="D310" s="18" t="s">
        <v>140</v>
      </c>
      <c r="E310" s="48" t="s">
        <v>6</v>
      </c>
      <c r="F310" s="21">
        <f>F311</f>
        <v>2110046</v>
      </c>
    </row>
    <row r="311" spans="1:6" s="20" customFormat="1" ht="12.75">
      <c r="A311" s="95" t="s">
        <v>112</v>
      </c>
      <c r="B311" s="48" t="s">
        <v>3</v>
      </c>
      <c r="C311" s="48" t="s">
        <v>194</v>
      </c>
      <c r="D311" s="18" t="s">
        <v>140</v>
      </c>
      <c r="E311" s="48" t="s">
        <v>2</v>
      </c>
      <c r="F311" s="22">
        <f>1620619+489427</f>
        <v>2110046</v>
      </c>
    </row>
    <row r="312" spans="1:6" s="20" customFormat="1" ht="26.25">
      <c r="A312" s="95" t="s">
        <v>49</v>
      </c>
      <c r="B312" s="48" t="s">
        <v>3</v>
      </c>
      <c r="C312" s="48" t="s">
        <v>194</v>
      </c>
      <c r="D312" s="18" t="s">
        <v>140</v>
      </c>
      <c r="E312" s="48" t="s">
        <v>35</v>
      </c>
      <c r="F312" s="21">
        <f>F313</f>
        <v>406965</v>
      </c>
    </row>
    <row r="313" spans="1:6" s="20" customFormat="1" ht="26.25">
      <c r="A313" s="95" t="s">
        <v>37</v>
      </c>
      <c r="B313" s="48" t="s">
        <v>3</v>
      </c>
      <c r="C313" s="48" t="s">
        <v>194</v>
      </c>
      <c r="D313" s="18" t="s">
        <v>140</v>
      </c>
      <c r="E313" s="48" t="s">
        <v>7</v>
      </c>
      <c r="F313" s="22">
        <f>356965+50000</f>
        <v>406965</v>
      </c>
    </row>
    <row r="314" spans="1:6" s="29" customFormat="1" ht="12.75">
      <c r="A314" s="95" t="s">
        <v>39</v>
      </c>
      <c r="B314" s="49" t="s">
        <v>3</v>
      </c>
      <c r="C314" s="50" t="s">
        <v>194</v>
      </c>
      <c r="D314" s="27" t="s">
        <v>140</v>
      </c>
      <c r="E314" s="49" t="s">
        <v>38</v>
      </c>
      <c r="F314" s="26">
        <f>F315</f>
        <v>3000</v>
      </c>
    </row>
    <row r="315" spans="1:6" s="29" customFormat="1" ht="12.75">
      <c r="A315" s="95" t="s">
        <v>41</v>
      </c>
      <c r="B315" s="49" t="s">
        <v>3</v>
      </c>
      <c r="C315" s="50" t="s">
        <v>194</v>
      </c>
      <c r="D315" s="27" t="s">
        <v>140</v>
      </c>
      <c r="E315" s="50" t="s">
        <v>40</v>
      </c>
      <c r="F315" s="30">
        <v>3000</v>
      </c>
    </row>
    <row r="316" spans="1:6" s="29" customFormat="1" ht="26.25">
      <c r="A316" s="75" t="s">
        <v>258</v>
      </c>
      <c r="B316" s="76" t="s">
        <v>3</v>
      </c>
      <c r="C316" s="76" t="s">
        <v>278</v>
      </c>
      <c r="D316" s="84"/>
      <c r="E316" s="81"/>
      <c r="F316" s="74">
        <f aca="true" t="shared" si="1" ref="F316:F321">F317</f>
        <v>2751380.5300000003</v>
      </c>
    </row>
    <row r="317" spans="1:6" s="29" customFormat="1" ht="26.25">
      <c r="A317" s="32" t="s">
        <v>22</v>
      </c>
      <c r="B317" s="52" t="s">
        <v>3</v>
      </c>
      <c r="C317" s="51" t="s">
        <v>195</v>
      </c>
      <c r="D317" s="37"/>
      <c r="E317" s="50"/>
      <c r="F317" s="31">
        <f t="shared" si="1"/>
        <v>2751380.5300000003</v>
      </c>
    </row>
    <row r="318" spans="1:6" s="29" customFormat="1" ht="41.25">
      <c r="A318" s="94" t="s">
        <v>157</v>
      </c>
      <c r="B318" s="52" t="s">
        <v>3</v>
      </c>
      <c r="C318" s="51" t="s">
        <v>195</v>
      </c>
      <c r="D318" s="37" t="s">
        <v>30</v>
      </c>
      <c r="E318" s="50"/>
      <c r="F318" s="31">
        <f t="shared" si="1"/>
        <v>2751380.5300000003</v>
      </c>
    </row>
    <row r="319" spans="1:6" s="29" customFormat="1" ht="26.25">
      <c r="A319" s="67" t="s">
        <v>32</v>
      </c>
      <c r="B319" s="49" t="s">
        <v>3</v>
      </c>
      <c r="C319" s="50" t="s">
        <v>195</v>
      </c>
      <c r="D319" s="27" t="s">
        <v>31</v>
      </c>
      <c r="E319" s="50"/>
      <c r="F319" s="31">
        <f t="shared" si="1"/>
        <v>2751380.5300000003</v>
      </c>
    </row>
    <row r="320" spans="1:6" s="29" customFormat="1" ht="12.75">
      <c r="A320" s="46" t="s">
        <v>142</v>
      </c>
      <c r="B320" s="49" t="s">
        <v>3</v>
      </c>
      <c r="C320" s="50" t="s">
        <v>195</v>
      </c>
      <c r="D320" s="27" t="s">
        <v>141</v>
      </c>
      <c r="E320" s="50"/>
      <c r="F320" s="28">
        <f t="shared" si="1"/>
        <v>2751380.5300000003</v>
      </c>
    </row>
    <row r="321" spans="1:6" s="29" customFormat="1" ht="12.75">
      <c r="A321" s="95" t="s">
        <v>144</v>
      </c>
      <c r="B321" s="49" t="s">
        <v>3</v>
      </c>
      <c r="C321" s="50" t="s">
        <v>195</v>
      </c>
      <c r="D321" s="27" t="s">
        <v>141</v>
      </c>
      <c r="E321" s="50" t="s">
        <v>143</v>
      </c>
      <c r="F321" s="28">
        <f t="shared" si="1"/>
        <v>2751380.5300000003</v>
      </c>
    </row>
    <row r="322" spans="1:6" s="29" customFormat="1" ht="12.75">
      <c r="A322" s="95" t="s">
        <v>146</v>
      </c>
      <c r="B322" s="49" t="s">
        <v>3</v>
      </c>
      <c r="C322" s="50" t="s">
        <v>195</v>
      </c>
      <c r="D322" s="27" t="s">
        <v>141</v>
      </c>
      <c r="E322" s="50" t="s">
        <v>145</v>
      </c>
      <c r="F322" s="30">
        <f>2500000+1251380.53-1000000</f>
        <v>2751380.5300000003</v>
      </c>
    </row>
    <row r="323" spans="1:6" s="29" customFormat="1" ht="12.75">
      <c r="A323" s="42"/>
      <c r="B323" s="53"/>
      <c r="C323" s="56"/>
      <c r="D323" s="43"/>
      <c r="E323" s="64"/>
      <c r="F323" s="44"/>
    </row>
    <row r="324" spans="1:6" s="29" customFormat="1" ht="12.75">
      <c r="A324" s="40"/>
      <c r="B324" s="53"/>
      <c r="C324" s="56"/>
      <c r="D324" s="43"/>
      <c r="E324" s="64"/>
      <c r="F324" s="40"/>
    </row>
    <row r="325" spans="2:5" s="29" customFormat="1" ht="12.75">
      <c r="B325" s="54"/>
      <c r="C325" s="45"/>
      <c r="D325" s="45"/>
      <c r="E325" s="65"/>
    </row>
    <row r="326" spans="2:5" s="29" customFormat="1" ht="12.75">
      <c r="B326" s="54"/>
      <c r="C326" s="45"/>
      <c r="D326" s="45"/>
      <c r="E326" s="65"/>
    </row>
    <row r="327" spans="2:5" s="29" customFormat="1" ht="12.75">
      <c r="B327" s="54"/>
      <c r="C327" s="45"/>
      <c r="D327" s="45"/>
      <c r="E327" s="65"/>
    </row>
    <row r="328" spans="2:5" s="29" customFormat="1" ht="12.75">
      <c r="B328" s="54"/>
      <c r="C328" s="45"/>
      <c r="D328" s="45"/>
      <c r="E328" s="65"/>
    </row>
    <row r="329" spans="2:5" s="29" customFormat="1" ht="12.75">
      <c r="B329" s="54"/>
      <c r="E329" s="54"/>
    </row>
    <row r="330" spans="2:5" s="29" customFormat="1" ht="12.75">
      <c r="B330" s="54"/>
      <c r="E330" s="54"/>
    </row>
    <row r="331" spans="2:5" s="29" customFormat="1" ht="12.75">
      <c r="B331" s="54"/>
      <c r="E331" s="54"/>
    </row>
    <row r="332" spans="2:5" s="29" customFormat="1" ht="12.75">
      <c r="B332" s="54"/>
      <c r="E332" s="54"/>
    </row>
    <row r="333" spans="2:5" s="29" customFormat="1" ht="12.75">
      <c r="B333" s="54"/>
      <c r="E333" s="54"/>
    </row>
    <row r="334" spans="2:5" s="29" customFormat="1" ht="12.75">
      <c r="B334" s="54"/>
      <c r="E334" s="54"/>
    </row>
    <row r="335" spans="2:5" s="29" customFormat="1" ht="12.75">
      <c r="B335" s="54"/>
      <c r="E335" s="54"/>
    </row>
    <row r="336" spans="2:5" s="29" customFormat="1" ht="12.75">
      <c r="B336" s="54"/>
      <c r="E336" s="54"/>
    </row>
    <row r="337" spans="2:5" s="29" customFormat="1" ht="12.75">
      <c r="B337" s="54"/>
      <c r="E337" s="54"/>
    </row>
    <row r="338" spans="2:5" ht="12.75">
      <c r="B338" s="55"/>
      <c r="C338" s="1"/>
      <c r="D338" s="1"/>
      <c r="E338" s="1"/>
    </row>
    <row r="339" spans="2:5" ht="12.75">
      <c r="B339" s="55"/>
      <c r="C339" s="1"/>
      <c r="D339" s="1"/>
      <c r="E339" s="1"/>
    </row>
    <row r="340" spans="2:5" ht="12.75">
      <c r="B340" s="55"/>
      <c r="C340" s="1"/>
      <c r="D340" s="1"/>
      <c r="E340" s="1"/>
    </row>
    <row r="341" spans="2:5" ht="12.75">
      <c r="B341" s="55"/>
      <c r="C341" s="1"/>
      <c r="D341" s="1"/>
      <c r="E341" s="1"/>
    </row>
    <row r="342" spans="2:5" ht="12.75">
      <c r="B342" s="55"/>
      <c r="C342" s="1"/>
      <c r="D342" s="1"/>
      <c r="E342" s="1"/>
    </row>
    <row r="343" spans="2:5" ht="12.75">
      <c r="B343" s="55"/>
      <c r="C343" s="1"/>
      <c r="D343" s="1"/>
      <c r="E343" s="1"/>
    </row>
    <row r="344" spans="2:5" ht="12.75">
      <c r="B344" s="55"/>
      <c r="C344" s="1"/>
      <c r="D344" s="1"/>
      <c r="E344" s="1"/>
    </row>
    <row r="345" spans="2:5" ht="12.75">
      <c r="B345" s="55"/>
      <c r="C345" s="1"/>
      <c r="D345" s="1"/>
      <c r="E345" s="1"/>
    </row>
    <row r="346" spans="2:5" ht="12.75">
      <c r="B346" s="55"/>
      <c r="C346" s="1"/>
      <c r="D346" s="1"/>
      <c r="E346" s="1"/>
    </row>
    <row r="347" spans="2:5" ht="12.75">
      <c r="B347" s="55"/>
      <c r="C347" s="1"/>
      <c r="D347" s="1"/>
      <c r="E347" s="1"/>
    </row>
    <row r="348" spans="2:5" ht="12.75">
      <c r="B348" s="55"/>
      <c r="C348" s="1"/>
      <c r="D348" s="1"/>
      <c r="E348" s="1"/>
    </row>
    <row r="349" spans="2:5" ht="12.75">
      <c r="B349" s="55"/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</sheetData>
  <sheetProtection/>
  <mergeCells count="4">
    <mergeCell ref="A9:F9"/>
    <mergeCell ref="D6:F6"/>
    <mergeCell ref="D7:F7"/>
    <mergeCell ref="C2:F2"/>
  </mergeCells>
  <printOptions/>
  <pageMargins left="0.7874015748031497" right="0.3937007874015748" top="0.5905511811023623" bottom="0.5905511811023623" header="0.31496062992125984" footer="0.31496062992125984"/>
  <pageSetup fitToHeight="1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54.50390625" style="1" customWidth="1"/>
    <col min="2" max="2" width="9.375" style="4" customWidth="1"/>
    <col min="3" max="3" width="12.00390625" style="4" customWidth="1"/>
    <col min="4" max="4" width="9.375" style="4" customWidth="1"/>
    <col min="5" max="5" width="13.375" style="1" customWidth="1"/>
    <col min="6" max="16384" width="9.375" style="1" customWidth="1"/>
  </cols>
  <sheetData>
    <row r="1" ht="12.75">
      <c r="B1" s="4" t="s">
        <v>284</v>
      </c>
    </row>
    <row r="2" spans="2:5" ht="30" customHeight="1">
      <c r="B2" s="126" t="s">
        <v>329</v>
      </c>
      <c r="C2" s="126"/>
      <c r="D2" s="126"/>
      <c r="E2" s="126"/>
    </row>
    <row r="3" ht="12.75">
      <c r="B3" s="4" t="s">
        <v>350</v>
      </c>
    </row>
    <row r="5" ht="12.75">
      <c r="C5" s="117" t="s">
        <v>280</v>
      </c>
    </row>
    <row r="6" spans="3:6" ht="82.5" customHeight="1">
      <c r="C6" s="125" t="s">
        <v>291</v>
      </c>
      <c r="D6" s="125"/>
      <c r="E6" s="125"/>
      <c r="F6" s="2"/>
    </row>
    <row r="7" spans="3:6" ht="12.75" customHeight="1">
      <c r="C7" s="125" t="s">
        <v>289</v>
      </c>
      <c r="D7" s="125"/>
      <c r="E7" s="125"/>
      <c r="F7" s="2"/>
    </row>
    <row r="8" spans="3:6" ht="12.75">
      <c r="C8" s="3"/>
      <c r="D8" s="3"/>
      <c r="E8" s="3"/>
      <c r="F8" s="2"/>
    </row>
    <row r="9" spans="1:5" ht="81.75" customHeight="1">
      <c r="A9" s="124" t="s">
        <v>318</v>
      </c>
      <c r="B9" s="124"/>
      <c r="C9" s="124"/>
      <c r="D9" s="124"/>
      <c r="E9" s="124"/>
    </row>
    <row r="10" ht="15" customHeight="1">
      <c r="E10" s="5" t="s">
        <v>5</v>
      </c>
    </row>
    <row r="11" spans="1:5" s="8" customFormat="1" ht="102" customHeight="1">
      <c r="A11" s="6" t="s">
        <v>9</v>
      </c>
      <c r="B11" s="7" t="s">
        <v>178</v>
      </c>
      <c r="C11" s="7" t="s">
        <v>149</v>
      </c>
      <c r="D11" s="7" t="s">
        <v>267</v>
      </c>
      <c r="E11" s="7" t="s">
        <v>196</v>
      </c>
    </row>
    <row r="12" spans="1:5" s="11" customFormat="1" ht="12.75">
      <c r="A12" s="6">
        <v>1</v>
      </c>
      <c r="B12" s="9" t="s">
        <v>0</v>
      </c>
      <c r="C12" s="9" t="s">
        <v>1</v>
      </c>
      <c r="D12" s="9" t="s">
        <v>23</v>
      </c>
      <c r="E12" s="10" t="s">
        <v>24</v>
      </c>
    </row>
    <row r="13" spans="1:5" s="11" customFormat="1" ht="29.25" customHeight="1">
      <c r="A13" s="32" t="s">
        <v>154</v>
      </c>
      <c r="B13" s="12"/>
      <c r="C13" s="12"/>
      <c r="D13" s="12"/>
      <c r="E13" s="13"/>
    </row>
    <row r="14" spans="1:5" s="11" customFormat="1" ht="12.75">
      <c r="A14" s="93" t="s">
        <v>304</v>
      </c>
      <c r="B14" s="79"/>
      <c r="C14" s="79"/>
      <c r="D14" s="79"/>
      <c r="E14" s="80">
        <f>E15+E94+E103+E118+E145+E214+E220+E229+E255+E286+E305+E316</f>
        <v>129095673.44</v>
      </c>
    </row>
    <row r="15" spans="1:5" s="16" customFormat="1" ht="12.75">
      <c r="A15" s="75" t="s">
        <v>249</v>
      </c>
      <c r="B15" s="72" t="s">
        <v>268</v>
      </c>
      <c r="C15" s="73"/>
      <c r="D15" s="73"/>
      <c r="E15" s="74">
        <f>E16+E21+E35+E41</f>
        <v>19186654.46</v>
      </c>
    </row>
    <row r="16" spans="1:5" s="20" customFormat="1" ht="39">
      <c r="A16" s="17" t="s">
        <v>10</v>
      </c>
      <c r="B16" s="57" t="s">
        <v>179</v>
      </c>
      <c r="C16" s="18"/>
      <c r="D16" s="18"/>
      <c r="E16" s="19">
        <f>E17</f>
        <v>1034460</v>
      </c>
    </row>
    <row r="17" spans="1:5" s="20" customFormat="1" ht="42" customHeight="1">
      <c r="A17" s="94" t="s">
        <v>26</v>
      </c>
      <c r="B17" s="57" t="s">
        <v>179</v>
      </c>
      <c r="C17" s="58" t="s">
        <v>25</v>
      </c>
      <c r="D17" s="18"/>
      <c r="E17" s="19">
        <f>E18</f>
        <v>1034460</v>
      </c>
    </row>
    <row r="18" spans="1:5" s="20" customFormat="1" ht="26.25">
      <c r="A18" s="46" t="s">
        <v>28</v>
      </c>
      <c r="B18" s="48" t="s">
        <v>179</v>
      </c>
      <c r="C18" s="18" t="s">
        <v>27</v>
      </c>
      <c r="D18" s="58"/>
      <c r="E18" s="21">
        <f>E19</f>
        <v>1034460</v>
      </c>
    </row>
    <row r="19" spans="1:5" s="20" customFormat="1" ht="52.5">
      <c r="A19" s="95" t="s">
        <v>159</v>
      </c>
      <c r="B19" s="48" t="s">
        <v>179</v>
      </c>
      <c r="C19" s="18" t="s">
        <v>27</v>
      </c>
      <c r="D19" s="48" t="s">
        <v>6</v>
      </c>
      <c r="E19" s="21">
        <f>E20</f>
        <v>1034460</v>
      </c>
    </row>
    <row r="20" spans="1:5" s="20" customFormat="1" ht="26.25">
      <c r="A20" s="95" t="s">
        <v>29</v>
      </c>
      <c r="B20" s="48" t="s">
        <v>179</v>
      </c>
      <c r="C20" s="18" t="s">
        <v>27</v>
      </c>
      <c r="D20" s="48" t="s">
        <v>4</v>
      </c>
      <c r="E20" s="22">
        <v>1034460</v>
      </c>
    </row>
    <row r="21" spans="1:5" ht="39">
      <c r="A21" s="23" t="s">
        <v>158</v>
      </c>
      <c r="B21" s="52" t="s">
        <v>180</v>
      </c>
      <c r="C21" s="47"/>
      <c r="D21" s="49"/>
      <c r="E21" s="25">
        <f>E22+E31</f>
        <v>10924871</v>
      </c>
    </row>
    <row r="22" spans="1:5" ht="41.25">
      <c r="A22" s="94" t="s">
        <v>164</v>
      </c>
      <c r="B22" s="52" t="s">
        <v>180</v>
      </c>
      <c r="C22" s="47" t="s">
        <v>30</v>
      </c>
      <c r="D22" s="49"/>
      <c r="E22" s="25">
        <f>E23</f>
        <v>10252659</v>
      </c>
    </row>
    <row r="23" spans="1:5" ht="26.25">
      <c r="A23" s="67" t="s">
        <v>32</v>
      </c>
      <c r="B23" s="49" t="s">
        <v>180</v>
      </c>
      <c r="C23" s="24" t="s">
        <v>31</v>
      </c>
      <c r="D23" s="49"/>
      <c r="E23" s="26">
        <f>E24</f>
        <v>10252659</v>
      </c>
    </row>
    <row r="24" spans="1:5" ht="12.75">
      <c r="A24" s="46" t="s">
        <v>34</v>
      </c>
      <c r="B24" s="49" t="s">
        <v>180</v>
      </c>
      <c r="C24" s="24" t="s">
        <v>33</v>
      </c>
      <c r="D24" s="49"/>
      <c r="E24" s="26">
        <f>E25+E28+E30</f>
        <v>10252659</v>
      </c>
    </row>
    <row r="25" spans="1:5" s="29" customFormat="1" ht="52.5">
      <c r="A25" s="95" t="s">
        <v>159</v>
      </c>
      <c r="B25" s="50" t="s">
        <v>180</v>
      </c>
      <c r="C25" s="27" t="s">
        <v>33</v>
      </c>
      <c r="D25" s="50" t="s">
        <v>6</v>
      </c>
      <c r="E25" s="28">
        <f>E26</f>
        <v>7490469</v>
      </c>
    </row>
    <row r="26" spans="1:5" s="29" customFormat="1" ht="26.25">
      <c r="A26" s="95" t="s">
        <v>29</v>
      </c>
      <c r="B26" s="50" t="s">
        <v>180</v>
      </c>
      <c r="C26" s="27" t="s">
        <v>33</v>
      </c>
      <c r="D26" s="50" t="s">
        <v>4</v>
      </c>
      <c r="E26" s="30">
        <f>5753048+1737421</f>
        <v>7490469</v>
      </c>
    </row>
    <row r="27" spans="1:5" s="29" customFormat="1" ht="26.25">
      <c r="A27" s="95" t="s">
        <v>36</v>
      </c>
      <c r="B27" s="50" t="s">
        <v>180</v>
      </c>
      <c r="C27" s="27" t="s">
        <v>33</v>
      </c>
      <c r="D27" s="50" t="s">
        <v>35</v>
      </c>
      <c r="E27" s="28">
        <f>E28</f>
        <v>2732190</v>
      </c>
    </row>
    <row r="28" spans="1:5" s="29" customFormat="1" ht="26.25">
      <c r="A28" s="95" t="s">
        <v>37</v>
      </c>
      <c r="B28" s="50" t="s">
        <v>180</v>
      </c>
      <c r="C28" s="27" t="s">
        <v>33</v>
      </c>
      <c r="D28" s="50" t="s">
        <v>7</v>
      </c>
      <c r="E28" s="30">
        <v>2732190</v>
      </c>
    </row>
    <row r="29" spans="1:5" s="29" customFormat="1" ht="12.75">
      <c r="A29" s="95" t="s">
        <v>39</v>
      </c>
      <c r="B29" s="50" t="s">
        <v>180</v>
      </c>
      <c r="C29" s="27" t="s">
        <v>33</v>
      </c>
      <c r="D29" s="50" t="s">
        <v>38</v>
      </c>
      <c r="E29" s="28">
        <f>E30</f>
        <v>30000</v>
      </c>
    </row>
    <row r="30" spans="1:5" s="29" customFormat="1" ht="12.75">
      <c r="A30" s="95" t="s">
        <v>41</v>
      </c>
      <c r="B30" s="50" t="s">
        <v>180</v>
      </c>
      <c r="C30" s="27" t="s">
        <v>33</v>
      </c>
      <c r="D30" s="50" t="s">
        <v>40</v>
      </c>
      <c r="E30" s="30">
        <v>30000</v>
      </c>
    </row>
    <row r="31" spans="1:5" s="29" customFormat="1" ht="13.5">
      <c r="A31" s="94" t="s">
        <v>165</v>
      </c>
      <c r="B31" s="51" t="s">
        <v>180</v>
      </c>
      <c r="C31" s="37" t="s">
        <v>42</v>
      </c>
      <c r="D31" s="50"/>
      <c r="E31" s="31">
        <f>E32</f>
        <v>672212</v>
      </c>
    </row>
    <row r="32" spans="1:5" s="29" customFormat="1" ht="26.25">
      <c r="A32" s="46" t="s">
        <v>44</v>
      </c>
      <c r="B32" s="50" t="s">
        <v>180</v>
      </c>
      <c r="C32" s="27" t="s">
        <v>43</v>
      </c>
      <c r="D32" s="50"/>
      <c r="E32" s="28">
        <f>E33</f>
        <v>672212</v>
      </c>
    </row>
    <row r="33" spans="1:5" s="29" customFormat="1" ht="52.5">
      <c r="A33" s="95" t="s">
        <v>159</v>
      </c>
      <c r="B33" s="50" t="s">
        <v>180</v>
      </c>
      <c r="C33" s="27" t="s">
        <v>43</v>
      </c>
      <c r="D33" s="50" t="s">
        <v>6</v>
      </c>
      <c r="E33" s="28">
        <f>E34</f>
        <v>672212</v>
      </c>
    </row>
    <row r="34" spans="1:5" s="29" customFormat="1" ht="26.25">
      <c r="A34" s="95" t="s">
        <v>29</v>
      </c>
      <c r="B34" s="50" t="s">
        <v>180</v>
      </c>
      <c r="C34" s="27" t="s">
        <v>43</v>
      </c>
      <c r="D34" s="50" t="s">
        <v>4</v>
      </c>
      <c r="E34" s="30">
        <v>672212</v>
      </c>
    </row>
    <row r="35" spans="1:5" s="29" customFormat="1" ht="12.75">
      <c r="A35" s="32" t="s">
        <v>11</v>
      </c>
      <c r="B35" s="51" t="s">
        <v>181</v>
      </c>
      <c r="C35" s="27"/>
      <c r="D35" s="50"/>
      <c r="E35" s="31">
        <f>E36</f>
        <v>200000</v>
      </c>
    </row>
    <row r="36" spans="1:5" s="29" customFormat="1" ht="41.25">
      <c r="A36" s="94" t="s">
        <v>259</v>
      </c>
      <c r="B36" s="51" t="s">
        <v>181</v>
      </c>
      <c r="C36" s="58" t="s">
        <v>62</v>
      </c>
      <c r="D36" s="50"/>
      <c r="E36" s="31">
        <f>E38</f>
        <v>200000</v>
      </c>
    </row>
    <row r="37" spans="1:5" s="29" customFormat="1" ht="26.25">
      <c r="A37" s="67" t="s">
        <v>64</v>
      </c>
      <c r="B37" s="50" t="s">
        <v>181</v>
      </c>
      <c r="C37" s="18" t="s">
        <v>63</v>
      </c>
      <c r="D37" s="50"/>
      <c r="E37" s="28">
        <f>E38</f>
        <v>200000</v>
      </c>
    </row>
    <row r="38" spans="1:5" s="29" customFormat="1" ht="12.75">
      <c r="A38" s="46" t="s">
        <v>177</v>
      </c>
      <c r="B38" s="50" t="s">
        <v>181</v>
      </c>
      <c r="C38" s="18" t="s">
        <v>166</v>
      </c>
      <c r="D38" s="50"/>
      <c r="E38" s="28">
        <f>E40</f>
        <v>200000</v>
      </c>
    </row>
    <row r="39" spans="1:5" s="29" customFormat="1" ht="12.75">
      <c r="A39" s="95" t="s">
        <v>39</v>
      </c>
      <c r="B39" s="50" t="s">
        <v>181</v>
      </c>
      <c r="C39" s="18" t="s">
        <v>166</v>
      </c>
      <c r="D39" s="50" t="s">
        <v>38</v>
      </c>
      <c r="E39" s="28">
        <f>E40</f>
        <v>200000</v>
      </c>
    </row>
    <row r="40" spans="1:5" s="29" customFormat="1" ht="12.75">
      <c r="A40" s="95" t="s">
        <v>46</v>
      </c>
      <c r="B40" s="50" t="s">
        <v>181</v>
      </c>
      <c r="C40" s="18" t="s">
        <v>166</v>
      </c>
      <c r="D40" s="50" t="s">
        <v>45</v>
      </c>
      <c r="E40" s="30">
        <v>200000</v>
      </c>
    </row>
    <row r="41" spans="1:5" s="29" customFormat="1" ht="12.75">
      <c r="A41" s="32" t="s">
        <v>12</v>
      </c>
      <c r="B41" s="51" t="s">
        <v>182</v>
      </c>
      <c r="C41" s="27"/>
      <c r="D41" s="50"/>
      <c r="E41" s="31">
        <f>E42+E47+E55+E70+E75+E80+E88+E91</f>
        <v>7027323.46</v>
      </c>
    </row>
    <row r="42" spans="1:5" s="29" customFormat="1" ht="41.25">
      <c r="A42" s="94" t="s">
        <v>261</v>
      </c>
      <c r="B42" s="51" t="s">
        <v>182</v>
      </c>
      <c r="C42" s="37" t="s">
        <v>118</v>
      </c>
      <c r="D42" s="62"/>
      <c r="E42" s="31">
        <f>E43</f>
        <v>200000</v>
      </c>
    </row>
    <row r="43" spans="1:5" s="29" customFormat="1" ht="26.25">
      <c r="A43" s="67" t="s">
        <v>235</v>
      </c>
      <c r="B43" s="50" t="s">
        <v>182</v>
      </c>
      <c r="C43" s="27" t="s">
        <v>119</v>
      </c>
      <c r="D43" s="62"/>
      <c r="E43" s="28">
        <f>E44</f>
        <v>200000</v>
      </c>
    </row>
    <row r="44" spans="1:5" s="29" customFormat="1" ht="26.25">
      <c r="A44" s="46" t="s">
        <v>120</v>
      </c>
      <c r="B44" s="50" t="s">
        <v>182</v>
      </c>
      <c r="C44" s="27" t="s">
        <v>215</v>
      </c>
      <c r="D44" s="62"/>
      <c r="E44" s="28">
        <f>E45</f>
        <v>200000</v>
      </c>
    </row>
    <row r="45" spans="1:5" s="20" customFormat="1" ht="12.75">
      <c r="A45" s="95" t="s">
        <v>39</v>
      </c>
      <c r="B45" s="50" t="s">
        <v>182</v>
      </c>
      <c r="C45" s="18" t="s">
        <v>215</v>
      </c>
      <c r="D45" s="48" t="s">
        <v>38</v>
      </c>
      <c r="E45" s="21">
        <f>E46</f>
        <v>200000</v>
      </c>
    </row>
    <row r="46" spans="1:5" s="20" customFormat="1" ht="12.75">
      <c r="A46" s="95" t="s">
        <v>148</v>
      </c>
      <c r="B46" s="50" t="s">
        <v>182</v>
      </c>
      <c r="C46" s="18" t="s">
        <v>215</v>
      </c>
      <c r="D46" s="48" t="s">
        <v>147</v>
      </c>
      <c r="E46" s="22">
        <v>200000</v>
      </c>
    </row>
    <row r="47" spans="1:5" s="29" customFormat="1" ht="41.25">
      <c r="A47" s="94" t="s">
        <v>167</v>
      </c>
      <c r="B47" s="51" t="s">
        <v>182</v>
      </c>
      <c r="C47" s="37" t="s">
        <v>50</v>
      </c>
      <c r="D47" s="50"/>
      <c r="E47" s="31">
        <f>E48</f>
        <v>4430218.42</v>
      </c>
    </row>
    <row r="48" spans="1:5" s="29" customFormat="1" ht="26.25">
      <c r="A48" s="67" t="s">
        <v>161</v>
      </c>
      <c r="B48" s="50" t="s">
        <v>182</v>
      </c>
      <c r="C48" s="27" t="s">
        <v>51</v>
      </c>
      <c r="D48" s="50"/>
      <c r="E48" s="28">
        <f>E49+E52</f>
        <v>4430218.42</v>
      </c>
    </row>
    <row r="49" spans="1:5" s="29" customFormat="1" ht="39">
      <c r="A49" s="46" t="s">
        <v>53</v>
      </c>
      <c r="B49" s="50" t="s">
        <v>182</v>
      </c>
      <c r="C49" s="27" t="s">
        <v>52</v>
      </c>
      <c r="D49" s="50"/>
      <c r="E49" s="28">
        <f>E50</f>
        <v>2872188.42</v>
      </c>
    </row>
    <row r="50" spans="1:5" s="29" customFormat="1" ht="52.5">
      <c r="A50" s="95" t="s">
        <v>159</v>
      </c>
      <c r="B50" s="50" t="s">
        <v>182</v>
      </c>
      <c r="C50" s="27" t="s">
        <v>52</v>
      </c>
      <c r="D50" s="50" t="s">
        <v>6</v>
      </c>
      <c r="E50" s="28">
        <f>E51</f>
        <v>2872188.42</v>
      </c>
    </row>
    <row r="51" spans="1:5" s="29" customFormat="1" ht="26.25">
      <c r="A51" s="95" t="s">
        <v>29</v>
      </c>
      <c r="B51" s="50" t="s">
        <v>182</v>
      </c>
      <c r="C51" s="27" t="s">
        <v>52</v>
      </c>
      <c r="D51" s="50" t="s">
        <v>4</v>
      </c>
      <c r="E51" s="30">
        <f>2193402+662407+16379.42</f>
        <v>2872188.42</v>
      </c>
    </row>
    <row r="52" spans="1:5" s="20" customFormat="1" ht="39">
      <c r="A52" s="46" t="s">
        <v>197</v>
      </c>
      <c r="B52" s="48" t="s">
        <v>182</v>
      </c>
      <c r="C52" s="18" t="s">
        <v>198</v>
      </c>
      <c r="D52" s="48"/>
      <c r="E52" s="21">
        <f>E53</f>
        <v>1558030</v>
      </c>
    </row>
    <row r="53" spans="1:5" s="20" customFormat="1" ht="26.25">
      <c r="A53" s="95" t="s">
        <v>49</v>
      </c>
      <c r="B53" s="48" t="s">
        <v>182</v>
      </c>
      <c r="C53" s="18" t="s">
        <v>198</v>
      </c>
      <c r="D53" s="48" t="s">
        <v>35</v>
      </c>
      <c r="E53" s="21">
        <f>E54</f>
        <v>1558030</v>
      </c>
    </row>
    <row r="54" spans="1:5" s="20" customFormat="1" ht="26.25">
      <c r="A54" s="95" t="s">
        <v>37</v>
      </c>
      <c r="B54" s="48" t="s">
        <v>182</v>
      </c>
      <c r="C54" s="18" t="s">
        <v>198</v>
      </c>
      <c r="D54" s="48" t="s">
        <v>7</v>
      </c>
      <c r="E54" s="22">
        <f>53000+500000+5030+1000000</f>
        <v>1558030</v>
      </c>
    </row>
    <row r="55" spans="1:5" s="20" customFormat="1" ht="43.5" customHeight="1">
      <c r="A55" s="94" t="s">
        <v>217</v>
      </c>
      <c r="B55" s="57" t="s">
        <v>182</v>
      </c>
      <c r="C55" s="58" t="s">
        <v>218</v>
      </c>
      <c r="D55" s="57"/>
      <c r="E55" s="31">
        <f>E56+E62+E66</f>
        <v>722632</v>
      </c>
    </row>
    <row r="56" spans="1:5" s="20" customFormat="1" ht="26.25">
      <c r="A56" s="67" t="s">
        <v>222</v>
      </c>
      <c r="B56" s="48" t="s">
        <v>182</v>
      </c>
      <c r="C56" s="18" t="s">
        <v>219</v>
      </c>
      <c r="D56" s="48"/>
      <c r="E56" s="28">
        <f>E57</f>
        <v>262098.26</v>
      </c>
    </row>
    <row r="57" spans="1:5" s="20" customFormat="1" ht="12.75">
      <c r="A57" s="46" t="s">
        <v>221</v>
      </c>
      <c r="B57" s="48" t="s">
        <v>182</v>
      </c>
      <c r="C57" s="18" t="s">
        <v>220</v>
      </c>
      <c r="D57" s="48"/>
      <c r="E57" s="28">
        <f>E58+E60</f>
        <v>262098.26</v>
      </c>
    </row>
    <row r="58" spans="1:5" s="20" customFormat="1" ht="26.25">
      <c r="A58" s="95" t="s">
        <v>49</v>
      </c>
      <c r="B58" s="48" t="s">
        <v>182</v>
      </c>
      <c r="C58" s="18" t="s">
        <v>220</v>
      </c>
      <c r="D58" s="48" t="s">
        <v>35</v>
      </c>
      <c r="E58" s="28">
        <f>E59</f>
        <v>142098.26</v>
      </c>
    </row>
    <row r="59" spans="1:5" s="20" customFormat="1" ht="26.25">
      <c r="A59" s="95" t="s">
        <v>37</v>
      </c>
      <c r="B59" s="48" t="s">
        <v>182</v>
      </c>
      <c r="C59" s="18" t="s">
        <v>220</v>
      </c>
      <c r="D59" s="48" t="s">
        <v>7</v>
      </c>
      <c r="E59" s="22">
        <f>48000+45000+11222+40876.26-3000</f>
        <v>142098.26</v>
      </c>
    </row>
    <row r="60" spans="1:5" s="20" customFormat="1" ht="12.75">
      <c r="A60" s="95" t="s">
        <v>150</v>
      </c>
      <c r="B60" s="48" t="s">
        <v>182</v>
      </c>
      <c r="C60" s="18" t="s">
        <v>220</v>
      </c>
      <c r="D60" s="48" t="s">
        <v>100</v>
      </c>
      <c r="E60" s="28">
        <f>E61</f>
        <v>120000</v>
      </c>
    </row>
    <row r="61" spans="1:5" s="20" customFormat="1" ht="12.75">
      <c r="A61" s="95" t="s">
        <v>102</v>
      </c>
      <c r="B61" s="48" t="s">
        <v>182</v>
      </c>
      <c r="C61" s="18" t="s">
        <v>220</v>
      </c>
      <c r="D61" s="48" t="s">
        <v>101</v>
      </c>
      <c r="E61" s="22">
        <v>120000</v>
      </c>
    </row>
    <row r="62" spans="1:5" s="20" customFormat="1" ht="26.25">
      <c r="A62" s="67" t="s">
        <v>223</v>
      </c>
      <c r="B62" s="48" t="s">
        <v>182</v>
      </c>
      <c r="C62" s="18" t="s">
        <v>225</v>
      </c>
      <c r="D62" s="48"/>
      <c r="E62" s="28">
        <f>E63</f>
        <v>189842</v>
      </c>
    </row>
    <row r="63" spans="1:5" s="20" customFormat="1" ht="26.25">
      <c r="A63" s="46" t="s">
        <v>224</v>
      </c>
      <c r="B63" s="48" t="s">
        <v>182</v>
      </c>
      <c r="C63" s="18" t="s">
        <v>226</v>
      </c>
      <c r="D63" s="48"/>
      <c r="E63" s="28">
        <f>E64</f>
        <v>189842</v>
      </c>
    </row>
    <row r="64" spans="1:5" s="20" customFormat="1" ht="26.25">
      <c r="A64" s="95" t="s">
        <v>49</v>
      </c>
      <c r="B64" s="48" t="s">
        <v>182</v>
      </c>
      <c r="C64" s="18" t="s">
        <v>226</v>
      </c>
      <c r="D64" s="48" t="s">
        <v>35</v>
      </c>
      <c r="E64" s="28">
        <f>E65</f>
        <v>189842</v>
      </c>
    </row>
    <row r="65" spans="1:5" s="20" customFormat="1" ht="26.25">
      <c r="A65" s="95" t="s">
        <v>37</v>
      </c>
      <c r="B65" s="48" t="s">
        <v>182</v>
      </c>
      <c r="C65" s="18" t="s">
        <v>226</v>
      </c>
      <c r="D65" s="48" t="s">
        <v>7</v>
      </c>
      <c r="E65" s="22">
        <f>70000+116842+3000</f>
        <v>189842</v>
      </c>
    </row>
    <row r="66" spans="1:5" s="20" customFormat="1" ht="12.75">
      <c r="A66" s="67" t="s">
        <v>229</v>
      </c>
      <c r="B66" s="48" t="s">
        <v>182</v>
      </c>
      <c r="C66" s="18" t="s">
        <v>230</v>
      </c>
      <c r="D66" s="48"/>
      <c r="E66" s="28">
        <f>E67</f>
        <v>270691.74</v>
      </c>
    </row>
    <row r="67" spans="1:5" s="20" customFormat="1" ht="12.75">
      <c r="A67" s="46" t="s">
        <v>231</v>
      </c>
      <c r="B67" s="48" t="s">
        <v>182</v>
      </c>
      <c r="C67" s="18" t="s">
        <v>232</v>
      </c>
      <c r="D67" s="48"/>
      <c r="E67" s="28">
        <f>E68</f>
        <v>270691.74</v>
      </c>
    </row>
    <row r="68" spans="1:5" s="20" customFormat="1" ht="26.25">
      <c r="A68" s="95" t="s">
        <v>49</v>
      </c>
      <c r="B68" s="48" t="s">
        <v>182</v>
      </c>
      <c r="C68" s="18" t="s">
        <v>232</v>
      </c>
      <c r="D68" s="48" t="s">
        <v>35</v>
      </c>
      <c r="E68" s="28">
        <f>E69</f>
        <v>270691.74</v>
      </c>
    </row>
    <row r="69" spans="1:5" s="20" customFormat="1" ht="26.25">
      <c r="A69" s="95" t="s">
        <v>37</v>
      </c>
      <c r="B69" s="48" t="s">
        <v>182</v>
      </c>
      <c r="C69" s="18" t="s">
        <v>232</v>
      </c>
      <c r="D69" s="48" t="s">
        <v>7</v>
      </c>
      <c r="E69" s="22">
        <f>269790+50000-11222-37876.26</f>
        <v>270691.74</v>
      </c>
    </row>
    <row r="70" spans="1:5" s="20" customFormat="1" ht="41.25">
      <c r="A70" s="94" t="s">
        <v>169</v>
      </c>
      <c r="B70" s="57" t="s">
        <v>182</v>
      </c>
      <c r="C70" s="58" t="s">
        <v>170</v>
      </c>
      <c r="D70" s="57"/>
      <c r="E70" s="19">
        <f>E71</f>
        <v>270293.04000000004</v>
      </c>
    </row>
    <row r="71" spans="1:5" s="20" customFormat="1" ht="39">
      <c r="A71" s="67" t="s">
        <v>200</v>
      </c>
      <c r="B71" s="48" t="s">
        <v>182</v>
      </c>
      <c r="C71" s="18" t="s">
        <v>171</v>
      </c>
      <c r="D71" s="48"/>
      <c r="E71" s="21">
        <f>E72</f>
        <v>270293.04000000004</v>
      </c>
    </row>
    <row r="72" spans="1:5" s="20" customFormat="1" ht="26.25">
      <c r="A72" s="46" t="s">
        <v>260</v>
      </c>
      <c r="B72" s="48" t="s">
        <v>182</v>
      </c>
      <c r="C72" s="18" t="s">
        <v>293</v>
      </c>
      <c r="D72" s="48"/>
      <c r="E72" s="21">
        <f>E73</f>
        <v>270293.04000000004</v>
      </c>
    </row>
    <row r="73" spans="1:5" s="20" customFormat="1" ht="26.25">
      <c r="A73" s="95" t="s">
        <v>49</v>
      </c>
      <c r="B73" s="48" t="s">
        <v>182</v>
      </c>
      <c r="C73" s="18" t="s">
        <v>293</v>
      </c>
      <c r="D73" s="48" t="s">
        <v>35</v>
      </c>
      <c r="E73" s="21">
        <f>E74</f>
        <v>270293.04000000004</v>
      </c>
    </row>
    <row r="74" spans="1:5" s="20" customFormat="1" ht="26.25">
      <c r="A74" s="95" t="s">
        <v>37</v>
      </c>
      <c r="B74" s="48" t="s">
        <v>182</v>
      </c>
      <c r="C74" s="18" t="s">
        <v>293</v>
      </c>
      <c r="D74" s="48" t="s">
        <v>7</v>
      </c>
      <c r="E74" s="22">
        <f>510000-239706.96</f>
        <v>270293.04000000004</v>
      </c>
    </row>
    <row r="75" spans="1:5" s="20" customFormat="1" ht="54.75">
      <c r="A75" s="94" t="s">
        <v>239</v>
      </c>
      <c r="B75" s="57" t="s">
        <v>182</v>
      </c>
      <c r="C75" s="58" t="s">
        <v>240</v>
      </c>
      <c r="D75" s="57"/>
      <c r="E75" s="31">
        <f>E76</f>
        <v>100000</v>
      </c>
    </row>
    <row r="76" spans="1:5" s="20" customFormat="1" ht="26.25">
      <c r="A76" s="67" t="s">
        <v>241</v>
      </c>
      <c r="B76" s="48" t="s">
        <v>182</v>
      </c>
      <c r="C76" s="18" t="s">
        <v>242</v>
      </c>
      <c r="D76" s="48"/>
      <c r="E76" s="28">
        <f>E77</f>
        <v>100000</v>
      </c>
    </row>
    <row r="77" spans="1:5" s="20" customFormat="1" ht="26.25">
      <c r="A77" s="46" t="s">
        <v>265</v>
      </c>
      <c r="B77" s="48" t="s">
        <v>182</v>
      </c>
      <c r="C77" s="27" t="s">
        <v>264</v>
      </c>
      <c r="D77" s="48"/>
      <c r="E77" s="28">
        <f>E78</f>
        <v>100000</v>
      </c>
    </row>
    <row r="78" spans="1:5" s="20" customFormat="1" ht="26.25">
      <c r="A78" s="95" t="s">
        <v>49</v>
      </c>
      <c r="B78" s="48" t="s">
        <v>182</v>
      </c>
      <c r="C78" s="27" t="s">
        <v>264</v>
      </c>
      <c r="D78" s="50" t="s">
        <v>35</v>
      </c>
      <c r="E78" s="28">
        <f>E79</f>
        <v>100000</v>
      </c>
    </row>
    <row r="79" spans="1:5" s="20" customFormat="1" ht="26.25">
      <c r="A79" s="95" t="s">
        <v>37</v>
      </c>
      <c r="B79" s="48" t="s">
        <v>182</v>
      </c>
      <c r="C79" s="27" t="s">
        <v>264</v>
      </c>
      <c r="D79" s="50" t="s">
        <v>7</v>
      </c>
      <c r="E79" s="22">
        <v>100000</v>
      </c>
    </row>
    <row r="80" spans="1:5" s="29" customFormat="1" ht="41.25">
      <c r="A80" s="94" t="s">
        <v>160</v>
      </c>
      <c r="B80" s="50" t="s">
        <v>182</v>
      </c>
      <c r="C80" s="27" t="s">
        <v>30</v>
      </c>
      <c r="D80" s="50"/>
      <c r="E80" s="31">
        <f>E81</f>
        <v>273000</v>
      </c>
    </row>
    <row r="81" spans="1:5" s="29" customFormat="1" ht="26.25">
      <c r="A81" s="67" t="s">
        <v>32</v>
      </c>
      <c r="B81" s="50" t="s">
        <v>182</v>
      </c>
      <c r="C81" s="27" t="s">
        <v>31</v>
      </c>
      <c r="D81" s="50"/>
      <c r="E81" s="28">
        <f>E82</f>
        <v>273000</v>
      </c>
    </row>
    <row r="82" spans="1:5" s="29" customFormat="1" ht="12.75">
      <c r="A82" s="46" t="s">
        <v>48</v>
      </c>
      <c r="B82" s="50" t="s">
        <v>182</v>
      </c>
      <c r="C82" s="27" t="s">
        <v>47</v>
      </c>
      <c r="D82" s="50"/>
      <c r="E82" s="28">
        <f>E83+E85</f>
        <v>273000</v>
      </c>
    </row>
    <row r="83" spans="1:5" s="29" customFormat="1" ht="26.25">
      <c r="A83" s="95" t="s">
        <v>49</v>
      </c>
      <c r="B83" s="50" t="s">
        <v>182</v>
      </c>
      <c r="C83" s="27" t="s">
        <v>47</v>
      </c>
      <c r="D83" s="50" t="s">
        <v>35</v>
      </c>
      <c r="E83" s="28">
        <f>E84</f>
        <v>232340</v>
      </c>
    </row>
    <row r="84" spans="1:5" s="29" customFormat="1" ht="26.25">
      <c r="A84" s="95" t="s">
        <v>37</v>
      </c>
      <c r="B84" s="50" t="s">
        <v>182</v>
      </c>
      <c r="C84" s="27" t="s">
        <v>47</v>
      </c>
      <c r="D84" s="50" t="s">
        <v>7</v>
      </c>
      <c r="E84" s="30">
        <v>232340</v>
      </c>
    </row>
    <row r="85" spans="1:5" s="29" customFormat="1" ht="12.75">
      <c r="A85" s="95" t="s">
        <v>39</v>
      </c>
      <c r="B85" s="50" t="s">
        <v>182</v>
      </c>
      <c r="C85" s="27" t="s">
        <v>47</v>
      </c>
      <c r="D85" s="50" t="s">
        <v>38</v>
      </c>
      <c r="E85" s="28">
        <f>E86+E87</f>
        <v>40660</v>
      </c>
    </row>
    <row r="86" spans="1:5" s="29" customFormat="1" ht="12.75">
      <c r="A86" s="95" t="s">
        <v>41</v>
      </c>
      <c r="B86" s="50" t="s">
        <v>182</v>
      </c>
      <c r="C86" s="27" t="s">
        <v>47</v>
      </c>
      <c r="D86" s="50" t="s">
        <v>40</v>
      </c>
      <c r="E86" s="30">
        <f>30660</f>
        <v>30660</v>
      </c>
    </row>
    <row r="87" spans="1:5" s="29" customFormat="1" ht="12.75">
      <c r="A87" s="95" t="s">
        <v>148</v>
      </c>
      <c r="B87" s="50" t="s">
        <v>182</v>
      </c>
      <c r="C87" s="27" t="s">
        <v>47</v>
      </c>
      <c r="D87" s="50" t="s">
        <v>147</v>
      </c>
      <c r="E87" s="30">
        <f>10000</f>
        <v>10000</v>
      </c>
    </row>
    <row r="88" spans="1:5" s="29" customFormat="1" ht="13.5">
      <c r="A88" s="94" t="s">
        <v>294</v>
      </c>
      <c r="B88" s="51" t="s">
        <v>182</v>
      </c>
      <c r="C88" s="37" t="s">
        <v>295</v>
      </c>
      <c r="D88" s="35"/>
      <c r="E88" s="31">
        <f>E89</f>
        <v>468720</v>
      </c>
    </row>
    <row r="89" spans="1:5" s="29" customFormat="1" ht="66">
      <c r="A89" s="46" t="s">
        <v>159</v>
      </c>
      <c r="B89" s="50" t="s">
        <v>182</v>
      </c>
      <c r="C89" s="27" t="s">
        <v>295</v>
      </c>
      <c r="D89" s="50" t="s">
        <v>6</v>
      </c>
      <c r="E89" s="28">
        <f>E90</f>
        <v>468720</v>
      </c>
    </row>
    <row r="90" spans="1:5" s="29" customFormat="1" ht="26.25">
      <c r="A90" s="95" t="s">
        <v>296</v>
      </c>
      <c r="B90" s="50" t="s">
        <v>182</v>
      </c>
      <c r="C90" s="27" t="s">
        <v>295</v>
      </c>
      <c r="D90" s="50" t="s">
        <v>4</v>
      </c>
      <c r="E90" s="30">
        <v>468720</v>
      </c>
    </row>
    <row r="91" spans="1:5" s="29" customFormat="1" ht="41.25">
      <c r="A91" s="94" t="s">
        <v>297</v>
      </c>
      <c r="B91" s="51" t="s">
        <v>182</v>
      </c>
      <c r="C91" s="37" t="s">
        <v>298</v>
      </c>
      <c r="D91" s="51"/>
      <c r="E91" s="31">
        <f>E92</f>
        <v>562460</v>
      </c>
    </row>
    <row r="92" spans="1:5" s="29" customFormat="1" ht="66">
      <c r="A92" s="46" t="s">
        <v>159</v>
      </c>
      <c r="B92" s="50" t="s">
        <v>182</v>
      </c>
      <c r="C92" s="27" t="s">
        <v>298</v>
      </c>
      <c r="D92" s="50" t="s">
        <v>6</v>
      </c>
      <c r="E92" s="28">
        <f>E93</f>
        <v>562460</v>
      </c>
    </row>
    <row r="93" spans="1:5" s="29" customFormat="1" ht="26.25">
      <c r="A93" s="95" t="s">
        <v>296</v>
      </c>
      <c r="B93" s="50" t="s">
        <v>182</v>
      </c>
      <c r="C93" s="27" t="s">
        <v>298</v>
      </c>
      <c r="D93" s="50" t="s">
        <v>4</v>
      </c>
      <c r="E93" s="30">
        <f>281230+281230</f>
        <v>562460</v>
      </c>
    </row>
    <row r="94" spans="1:5" s="16" customFormat="1" ht="12.75">
      <c r="A94" s="75" t="s">
        <v>250</v>
      </c>
      <c r="B94" s="76" t="s">
        <v>269</v>
      </c>
      <c r="C94" s="77"/>
      <c r="D94" s="76"/>
      <c r="E94" s="74">
        <f>E95</f>
        <v>602347</v>
      </c>
    </row>
    <row r="95" spans="1:5" ht="12.75">
      <c r="A95" s="32" t="s">
        <v>13</v>
      </c>
      <c r="B95" s="51" t="s">
        <v>183</v>
      </c>
      <c r="C95" s="37"/>
      <c r="D95" s="50"/>
      <c r="E95" s="31">
        <f>E97</f>
        <v>602347</v>
      </c>
    </row>
    <row r="96" spans="1:5" ht="27">
      <c r="A96" s="94" t="s">
        <v>55</v>
      </c>
      <c r="B96" s="52" t="s">
        <v>183</v>
      </c>
      <c r="C96" s="47" t="s">
        <v>54</v>
      </c>
      <c r="D96" s="49"/>
      <c r="E96" s="25">
        <f>E97</f>
        <v>602347</v>
      </c>
    </row>
    <row r="97" spans="1:5" ht="12.75">
      <c r="A97" s="46" t="s">
        <v>57</v>
      </c>
      <c r="B97" s="49" t="s">
        <v>183</v>
      </c>
      <c r="C97" s="24" t="s">
        <v>56</v>
      </c>
      <c r="D97" s="49"/>
      <c r="E97" s="26">
        <f>E98</f>
        <v>602347</v>
      </c>
    </row>
    <row r="98" spans="1:5" ht="26.25">
      <c r="A98" s="95" t="s">
        <v>59</v>
      </c>
      <c r="B98" s="49" t="s">
        <v>183</v>
      </c>
      <c r="C98" s="24" t="s">
        <v>58</v>
      </c>
      <c r="D98" s="49"/>
      <c r="E98" s="26">
        <f>E99+E101</f>
        <v>602347</v>
      </c>
    </row>
    <row r="99" spans="1:5" ht="52.5">
      <c r="A99" s="95" t="s">
        <v>159</v>
      </c>
      <c r="B99" s="49" t="s">
        <v>183</v>
      </c>
      <c r="C99" s="24" t="s">
        <v>58</v>
      </c>
      <c r="D99" s="49" t="s">
        <v>6</v>
      </c>
      <c r="E99" s="26">
        <f>E100</f>
        <v>485620</v>
      </c>
    </row>
    <row r="100" spans="1:5" ht="26.25">
      <c r="A100" s="95" t="s">
        <v>29</v>
      </c>
      <c r="B100" s="49" t="s">
        <v>183</v>
      </c>
      <c r="C100" s="24" t="s">
        <v>58</v>
      </c>
      <c r="D100" s="49" t="s">
        <v>4</v>
      </c>
      <c r="E100" s="33">
        <f>372980+112640</f>
        <v>485620</v>
      </c>
    </row>
    <row r="101" spans="1:5" ht="26.25">
      <c r="A101" s="95" t="s">
        <v>49</v>
      </c>
      <c r="B101" s="49" t="s">
        <v>183</v>
      </c>
      <c r="C101" s="24" t="s">
        <v>58</v>
      </c>
      <c r="D101" s="49" t="s">
        <v>35</v>
      </c>
      <c r="E101" s="26">
        <f>E102</f>
        <v>116727</v>
      </c>
    </row>
    <row r="102" spans="1:5" ht="26.25">
      <c r="A102" s="95" t="s">
        <v>37</v>
      </c>
      <c r="B102" s="49" t="s">
        <v>183</v>
      </c>
      <c r="C102" s="24" t="s">
        <v>58</v>
      </c>
      <c r="D102" s="49" t="s">
        <v>7</v>
      </c>
      <c r="E102" s="33">
        <v>116727</v>
      </c>
    </row>
    <row r="103" spans="1:5" s="20" customFormat="1" ht="26.25">
      <c r="A103" s="75" t="s">
        <v>14</v>
      </c>
      <c r="B103" s="76" t="s">
        <v>270</v>
      </c>
      <c r="C103" s="77"/>
      <c r="D103" s="76"/>
      <c r="E103" s="74">
        <f>E104</f>
        <v>1871056</v>
      </c>
    </row>
    <row r="104" spans="1:5" s="20" customFormat="1" ht="26.25">
      <c r="A104" s="17" t="s">
        <v>60</v>
      </c>
      <c r="B104" s="57" t="s">
        <v>184</v>
      </c>
      <c r="C104" s="58"/>
      <c r="D104" s="48"/>
      <c r="E104" s="19">
        <f>E105</f>
        <v>1871056</v>
      </c>
    </row>
    <row r="105" spans="1:5" s="20" customFormat="1" ht="41.25">
      <c r="A105" s="94" t="s">
        <v>259</v>
      </c>
      <c r="B105" s="57" t="s">
        <v>184</v>
      </c>
      <c r="C105" s="58" t="s">
        <v>62</v>
      </c>
      <c r="D105" s="48"/>
      <c r="E105" s="19">
        <f>E106</f>
        <v>1871056</v>
      </c>
    </row>
    <row r="106" spans="1:5" s="20" customFormat="1" ht="26.25">
      <c r="A106" s="67" t="s">
        <v>64</v>
      </c>
      <c r="B106" s="48" t="s">
        <v>184</v>
      </c>
      <c r="C106" s="18" t="s">
        <v>63</v>
      </c>
      <c r="D106" s="48"/>
      <c r="E106" s="21">
        <f>E107+E110+E113</f>
        <v>1871056</v>
      </c>
    </row>
    <row r="107" spans="1:5" s="20" customFormat="1" ht="12.75">
      <c r="A107" s="46" t="s">
        <v>66</v>
      </c>
      <c r="B107" s="57" t="s">
        <v>184</v>
      </c>
      <c r="C107" s="58" t="s">
        <v>65</v>
      </c>
      <c r="D107" s="57"/>
      <c r="E107" s="19">
        <f>E108</f>
        <v>445000</v>
      </c>
    </row>
    <row r="108" spans="1:5" s="20" customFormat="1" ht="26.25">
      <c r="A108" s="95" t="s">
        <v>49</v>
      </c>
      <c r="B108" s="48" t="s">
        <v>184</v>
      </c>
      <c r="C108" s="18" t="s">
        <v>65</v>
      </c>
      <c r="D108" s="48" t="s">
        <v>35</v>
      </c>
      <c r="E108" s="21">
        <f>E109</f>
        <v>445000</v>
      </c>
    </row>
    <row r="109" spans="1:5" s="20" customFormat="1" ht="26.25">
      <c r="A109" s="95" t="s">
        <v>37</v>
      </c>
      <c r="B109" s="48" t="s">
        <v>184</v>
      </c>
      <c r="C109" s="18" t="s">
        <v>65</v>
      </c>
      <c r="D109" s="48" t="s">
        <v>7</v>
      </c>
      <c r="E109" s="22">
        <f>265000+180000</f>
        <v>445000</v>
      </c>
    </row>
    <row r="110" spans="1:5" s="29" customFormat="1" ht="12.75">
      <c r="A110" s="46" t="s">
        <v>68</v>
      </c>
      <c r="B110" s="51" t="s">
        <v>184</v>
      </c>
      <c r="C110" s="37" t="s">
        <v>67</v>
      </c>
      <c r="D110" s="51"/>
      <c r="E110" s="31">
        <f>E111</f>
        <v>1235056</v>
      </c>
    </row>
    <row r="111" spans="1:5" s="29" customFormat="1" ht="52.5">
      <c r="A111" s="95" t="s">
        <v>159</v>
      </c>
      <c r="B111" s="50" t="s">
        <v>184</v>
      </c>
      <c r="C111" s="27" t="s">
        <v>67</v>
      </c>
      <c r="D111" s="50" t="s">
        <v>6</v>
      </c>
      <c r="E111" s="28">
        <f>E112</f>
        <v>1235056</v>
      </c>
    </row>
    <row r="112" spans="1:5" s="29" customFormat="1" ht="26.25">
      <c r="A112" s="95" t="s">
        <v>29</v>
      </c>
      <c r="B112" s="50" t="s">
        <v>184</v>
      </c>
      <c r="C112" s="27" t="s">
        <v>67</v>
      </c>
      <c r="D112" s="50" t="s">
        <v>4</v>
      </c>
      <c r="E112" s="30">
        <v>1235056</v>
      </c>
    </row>
    <row r="113" spans="1:5" s="20" customFormat="1" ht="12.75">
      <c r="A113" s="46" t="s">
        <v>70</v>
      </c>
      <c r="B113" s="57" t="s">
        <v>184</v>
      </c>
      <c r="C113" s="58" t="s">
        <v>69</v>
      </c>
      <c r="D113" s="57"/>
      <c r="E113" s="19">
        <f>E114+E116</f>
        <v>191000</v>
      </c>
    </row>
    <row r="114" spans="1:5" s="29" customFormat="1" ht="52.5">
      <c r="A114" s="95" t="s">
        <v>159</v>
      </c>
      <c r="B114" s="50" t="s">
        <v>184</v>
      </c>
      <c r="C114" s="27" t="s">
        <v>69</v>
      </c>
      <c r="D114" s="50" t="s">
        <v>6</v>
      </c>
      <c r="E114" s="28">
        <f>E115</f>
        <v>178400</v>
      </c>
    </row>
    <row r="115" spans="1:5" s="29" customFormat="1" ht="26.25">
      <c r="A115" s="95" t="s">
        <v>29</v>
      </c>
      <c r="B115" s="50" t="s">
        <v>184</v>
      </c>
      <c r="C115" s="27" t="s">
        <v>69</v>
      </c>
      <c r="D115" s="50" t="s">
        <v>4</v>
      </c>
      <c r="E115" s="30">
        <f>180000-1600</f>
        <v>178400</v>
      </c>
    </row>
    <row r="116" spans="1:5" s="20" customFormat="1" ht="26.25">
      <c r="A116" s="95" t="s">
        <v>36</v>
      </c>
      <c r="B116" s="48" t="s">
        <v>184</v>
      </c>
      <c r="C116" s="18" t="s">
        <v>69</v>
      </c>
      <c r="D116" s="48" t="s">
        <v>35</v>
      </c>
      <c r="E116" s="21">
        <f>E117</f>
        <v>12600</v>
      </c>
    </row>
    <row r="117" spans="1:5" s="20" customFormat="1" ht="26.25">
      <c r="A117" s="95" t="s">
        <v>37</v>
      </c>
      <c r="B117" s="48" t="s">
        <v>184</v>
      </c>
      <c r="C117" s="18" t="s">
        <v>69</v>
      </c>
      <c r="D117" s="48" t="s">
        <v>7</v>
      </c>
      <c r="E117" s="22">
        <f>11000+1600</f>
        <v>12600</v>
      </c>
    </row>
    <row r="118" spans="1:5" s="16" customFormat="1" ht="12.75">
      <c r="A118" s="75" t="s">
        <v>251</v>
      </c>
      <c r="B118" s="76" t="s">
        <v>271</v>
      </c>
      <c r="C118" s="77"/>
      <c r="D118" s="76"/>
      <c r="E118" s="74">
        <f>E139+E119</f>
        <v>25537946.31</v>
      </c>
    </row>
    <row r="119" spans="1:5" s="20" customFormat="1" ht="12.75">
      <c r="A119" s="17" t="s">
        <v>15</v>
      </c>
      <c r="B119" s="57" t="s">
        <v>185</v>
      </c>
      <c r="C119" s="18"/>
      <c r="D119" s="48"/>
      <c r="E119" s="19">
        <f>E120</f>
        <v>25187946.31</v>
      </c>
    </row>
    <row r="120" spans="1:5" s="20" customFormat="1" ht="41.25">
      <c r="A120" s="94" t="s">
        <v>173</v>
      </c>
      <c r="B120" s="57" t="s">
        <v>185</v>
      </c>
      <c r="C120" s="58" t="s">
        <v>71</v>
      </c>
      <c r="D120" s="48"/>
      <c r="E120" s="19">
        <f>E121</f>
        <v>25187946.31</v>
      </c>
    </row>
    <row r="121" spans="1:5" s="20" customFormat="1" ht="26.25">
      <c r="A121" s="67" t="s">
        <v>73</v>
      </c>
      <c r="B121" s="48" t="s">
        <v>185</v>
      </c>
      <c r="C121" s="18" t="s">
        <v>72</v>
      </c>
      <c r="D121" s="48"/>
      <c r="E121" s="21">
        <f>E122+E130+E133+E136+E127</f>
        <v>25187946.31</v>
      </c>
    </row>
    <row r="122" spans="1:5" s="20" customFormat="1" ht="12.75">
      <c r="A122" s="46" t="s">
        <v>75</v>
      </c>
      <c r="B122" s="48" t="s">
        <v>185</v>
      </c>
      <c r="C122" s="18" t="s">
        <v>74</v>
      </c>
      <c r="D122" s="48"/>
      <c r="E122" s="21">
        <f>E123+E125</f>
        <v>11262463.299999999</v>
      </c>
    </row>
    <row r="123" spans="1:5" s="20" customFormat="1" ht="26.25">
      <c r="A123" s="95" t="s">
        <v>49</v>
      </c>
      <c r="B123" s="48" t="s">
        <v>185</v>
      </c>
      <c r="C123" s="18" t="s">
        <v>74</v>
      </c>
      <c r="D123" s="48" t="s">
        <v>35</v>
      </c>
      <c r="E123" s="21">
        <f>E124</f>
        <v>11235673.69</v>
      </c>
    </row>
    <row r="124" spans="1:5" s="20" customFormat="1" ht="26.25">
      <c r="A124" s="95" t="s">
        <v>37</v>
      </c>
      <c r="B124" s="48" t="s">
        <v>185</v>
      </c>
      <c r="C124" s="18" t="s">
        <v>74</v>
      </c>
      <c r="D124" s="48" t="s">
        <v>7</v>
      </c>
      <c r="E124" s="22">
        <f>11235773.51-99.82</f>
        <v>11235673.69</v>
      </c>
    </row>
    <row r="125" spans="1:5" s="20" customFormat="1" ht="12.75">
      <c r="A125" s="95" t="s">
        <v>39</v>
      </c>
      <c r="B125" s="48" t="s">
        <v>185</v>
      </c>
      <c r="C125" s="18" t="s">
        <v>74</v>
      </c>
      <c r="D125" s="48" t="s">
        <v>38</v>
      </c>
      <c r="E125" s="21">
        <f>E126</f>
        <v>26789.61</v>
      </c>
    </row>
    <row r="126" spans="1:5" s="20" customFormat="1" ht="12.75">
      <c r="A126" s="95" t="s">
        <v>306</v>
      </c>
      <c r="B126" s="48" t="s">
        <v>185</v>
      </c>
      <c r="C126" s="18" t="s">
        <v>74</v>
      </c>
      <c r="D126" s="48" t="s">
        <v>305</v>
      </c>
      <c r="E126" s="22">
        <v>26789.61</v>
      </c>
    </row>
    <row r="127" spans="1:5" s="20" customFormat="1" ht="12.75">
      <c r="A127" s="46" t="s">
        <v>308</v>
      </c>
      <c r="B127" s="48" t="s">
        <v>185</v>
      </c>
      <c r="C127" s="18" t="s">
        <v>307</v>
      </c>
      <c r="D127" s="48"/>
      <c r="E127" s="21">
        <f>E128</f>
        <v>2361927.9</v>
      </c>
    </row>
    <row r="128" spans="1:5" s="20" customFormat="1" ht="26.25">
      <c r="A128" s="95" t="s">
        <v>49</v>
      </c>
      <c r="B128" s="48" t="s">
        <v>185</v>
      </c>
      <c r="C128" s="18" t="s">
        <v>307</v>
      </c>
      <c r="D128" s="48" t="s">
        <v>35</v>
      </c>
      <c r="E128" s="21">
        <f>E129</f>
        <v>2361927.9</v>
      </c>
    </row>
    <row r="129" spans="1:5" s="20" customFormat="1" ht="26.25">
      <c r="A129" s="95" t="s">
        <v>37</v>
      </c>
      <c r="B129" s="48" t="s">
        <v>185</v>
      </c>
      <c r="C129" s="18" t="s">
        <v>307</v>
      </c>
      <c r="D129" s="48" t="s">
        <v>7</v>
      </c>
      <c r="E129" s="22">
        <f>2186504.3+231629.92-56206.32</f>
        <v>2361927.9</v>
      </c>
    </row>
    <row r="130" spans="1:5" s="20" customFormat="1" ht="12.75">
      <c r="A130" s="46" t="s">
        <v>199</v>
      </c>
      <c r="B130" s="48" t="s">
        <v>185</v>
      </c>
      <c r="C130" s="18" t="s">
        <v>174</v>
      </c>
      <c r="D130" s="48"/>
      <c r="E130" s="21">
        <f>E131</f>
        <v>361497</v>
      </c>
    </row>
    <row r="131" spans="1:5" s="20" customFormat="1" ht="26.25">
      <c r="A131" s="95" t="s">
        <v>36</v>
      </c>
      <c r="B131" s="48" t="s">
        <v>185</v>
      </c>
      <c r="C131" s="18" t="s">
        <v>174</v>
      </c>
      <c r="D131" s="48" t="s">
        <v>35</v>
      </c>
      <c r="E131" s="21">
        <f>E132</f>
        <v>361497</v>
      </c>
    </row>
    <row r="132" spans="1:5" s="20" customFormat="1" ht="26.25">
      <c r="A132" s="95" t="s">
        <v>37</v>
      </c>
      <c r="B132" s="48" t="s">
        <v>185</v>
      </c>
      <c r="C132" s="18" t="s">
        <v>174</v>
      </c>
      <c r="D132" s="48" t="s">
        <v>7</v>
      </c>
      <c r="E132" s="22">
        <v>361497</v>
      </c>
    </row>
    <row r="133" spans="1:5" s="20" customFormat="1" ht="26.25">
      <c r="A133" s="46" t="s">
        <v>168</v>
      </c>
      <c r="B133" s="48" t="s">
        <v>185</v>
      </c>
      <c r="C133" s="18" t="s">
        <v>76</v>
      </c>
      <c r="D133" s="48"/>
      <c r="E133" s="21">
        <f>E134</f>
        <v>2930306.32</v>
      </c>
    </row>
    <row r="134" spans="1:5" s="20" customFormat="1" ht="26.25">
      <c r="A134" s="95" t="s">
        <v>36</v>
      </c>
      <c r="B134" s="48" t="s">
        <v>185</v>
      </c>
      <c r="C134" s="18" t="s">
        <v>76</v>
      </c>
      <c r="D134" s="48" t="s">
        <v>35</v>
      </c>
      <c r="E134" s="21">
        <f>E135</f>
        <v>2930306.32</v>
      </c>
    </row>
    <row r="135" spans="1:5" s="20" customFormat="1" ht="26.25">
      <c r="A135" s="95" t="s">
        <v>37</v>
      </c>
      <c r="B135" s="48" t="s">
        <v>185</v>
      </c>
      <c r="C135" s="18" t="s">
        <v>76</v>
      </c>
      <c r="D135" s="48" t="s">
        <v>7</v>
      </c>
      <c r="E135" s="22">
        <f>874100+2000000+56206.32</f>
        <v>2930306.32</v>
      </c>
    </row>
    <row r="136" spans="1:5" s="20" customFormat="1" ht="39">
      <c r="A136" s="46" t="s">
        <v>299</v>
      </c>
      <c r="B136" s="48" t="s">
        <v>185</v>
      </c>
      <c r="C136" s="18" t="s">
        <v>300</v>
      </c>
      <c r="D136" s="48"/>
      <c r="E136" s="21">
        <f>E137</f>
        <v>8271751.79</v>
      </c>
    </row>
    <row r="137" spans="1:5" s="20" customFormat="1" ht="26.25">
      <c r="A137" s="95" t="s">
        <v>49</v>
      </c>
      <c r="B137" s="48" t="s">
        <v>185</v>
      </c>
      <c r="C137" s="18" t="s">
        <v>300</v>
      </c>
      <c r="D137" s="48" t="s">
        <v>35</v>
      </c>
      <c r="E137" s="21">
        <f>E138</f>
        <v>8271751.79</v>
      </c>
    </row>
    <row r="138" spans="1:5" s="20" customFormat="1" ht="26.25">
      <c r="A138" s="95" t="s">
        <v>37</v>
      </c>
      <c r="B138" s="48" t="s">
        <v>185</v>
      </c>
      <c r="C138" s="18" t="s">
        <v>300</v>
      </c>
      <c r="D138" s="48" t="s">
        <v>7</v>
      </c>
      <c r="E138" s="22">
        <v>8271751.79</v>
      </c>
    </row>
    <row r="139" spans="1:5" ht="12.75">
      <c r="A139" s="23" t="s">
        <v>16</v>
      </c>
      <c r="B139" s="52" t="s">
        <v>186</v>
      </c>
      <c r="C139" s="47"/>
      <c r="D139" s="49"/>
      <c r="E139" s="25">
        <f>E140</f>
        <v>350000</v>
      </c>
    </row>
    <row r="140" spans="1:5" ht="41.25">
      <c r="A140" s="94" t="s">
        <v>169</v>
      </c>
      <c r="B140" s="52" t="s">
        <v>186</v>
      </c>
      <c r="C140" s="37" t="s">
        <v>170</v>
      </c>
      <c r="D140" s="50"/>
      <c r="E140" s="25">
        <f>E141</f>
        <v>350000</v>
      </c>
    </row>
    <row r="141" spans="1:5" ht="39">
      <c r="A141" s="67" t="s">
        <v>200</v>
      </c>
      <c r="B141" s="49" t="s">
        <v>186</v>
      </c>
      <c r="C141" s="27" t="s">
        <v>171</v>
      </c>
      <c r="D141" s="50"/>
      <c r="E141" s="26">
        <f>E142</f>
        <v>350000</v>
      </c>
    </row>
    <row r="142" spans="1:5" ht="26.25">
      <c r="A142" s="46" t="s">
        <v>172</v>
      </c>
      <c r="B142" s="49" t="s">
        <v>186</v>
      </c>
      <c r="C142" s="27" t="s">
        <v>201</v>
      </c>
      <c r="D142" s="50"/>
      <c r="E142" s="26">
        <f>E143</f>
        <v>350000</v>
      </c>
    </row>
    <row r="143" spans="1:5" ht="26.25">
      <c r="A143" s="95" t="s">
        <v>49</v>
      </c>
      <c r="B143" s="49" t="s">
        <v>186</v>
      </c>
      <c r="C143" s="27" t="s">
        <v>201</v>
      </c>
      <c r="D143" s="49" t="s">
        <v>35</v>
      </c>
      <c r="E143" s="26">
        <f>E144</f>
        <v>350000</v>
      </c>
    </row>
    <row r="144" spans="1:5" ht="26.25">
      <c r="A144" s="95" t="s">
        <v>37</v>
      </c>
      <c r="B144" s="49" t="s">
        <v>186</v>
      </c>
      <c r="C144" s="27" t="s">
        <v>201</v>
      </c>
      <c r="D144" s="50" t="s">
        <v>7</v>
      </c>
      <c r="E144" s="33">
        <v>350000</v>
      </c>
    </row>
    <row r="145" spans="1:5" s="16" customFormat="1" ht="12.75">
      <c r="A145" s="75" t="s">
        <v>252</v>
      </c>
      <c r="B145" s="76" t="s">
        <v>272</v>
      </c>
      <c r="C145" s="77"/>
      <c r="D145" s="76"/>
      <c r="E145" s="74">
        <f>E146+E157+E187</f>
        <v>52884853.19</v>
      </c>
    </row>
    <row r="146" spans="1:5" s="20" customFormat="1" ht="12.75">
      <c r="A146" s="17" t="s">
        <v>17</v>
      </c>
      <c r="B146" s="57" t="s">
        <v>187</v>
      </c>
      <c r="C146" s="58"/>
      <c r="D146" s="48"/>
      <c r="E146" s="19">
        <f>E147+E152</f>
        <v>1521373.66</v>
      </c>
    </row>
    <row r="147" spans="1:5" s="20" customFormat="1" ht="27">
      <c r="A147" s="94" t="s">
        <v>175</v>
      </c>
      <c r="B147" s="57" t="s">
        <v>187</v>
      </c>
      <c r="C147" s="58" t="s">
        <v>77</v>
      </c>
      <c r="D147" s="48"/>
      <c r="E147" s="19">
        <f>E148</f>
        <v>1276123.69</v>
      </c>
    </row>
    <row r="148" spans="1:5" s="20" customFormat="1" ht="26.25">
      <c r="A148" s="67" t="s">
        <v>79</v>
      </c>
      <c r="B148" s="48" t="s">
        <v>187</v>
      </c>
      <c r="C148" s="18" t="s">
        <v>78</v>
      </c>
      <c r="D148" s="48"/>
      <c r="E148" s="21">
        <f>E149</f>
        <v>1276123.69</v>
      </c>
    </row>
    <row r="149" spans="1:5" s="20" customFormat="1" ht="52.5">
      <c r="A149" s="46" t="s">
        <v>81</v>
      </c>
      <c r="B149" s="48" t="s">
        <v>187</v>
      </c>
      <c r="C149" s="18" t="s">
        <v>80</v>
      </c>
      <c r="D149" s="57"/>
      <c r="E149" s="21">
        <f>E150</f>
        <v>1276123.69</v>
      </c>
    </row>
    <row r="150" spans="1:5" s="20" customFormat="1" ht="26.25">
      <c r="A150" s="95" t="s">
        <v>49</v>
      </c>
      <c r="B150" s="48" t="s">
        <v>187</v>
      </c>
      <c r="C150" s="18" t="s">
        <v>80</v>
      </c>
      <c r="D150" s="48" t="s">
        <v>35</v>
      </c>
      <c r="E150" s="21">
        <f>E151</f>
        <v>1276123.69</v>
      </c>
    </row>
    <row r="151" spans="1:5" s="20" customFormat="1" ht="26.25">
      <c r="A151" s="95" t="s">
        <v>37</v>
      </c>
      <c r="B151" s="48" t="s">
        <v>187</v>
      </c>
      <c r="C151" s="18" t="s">
        <v>80</v>
      </c>
      <c r="D151" s="48" t="s">
        <v>7</v>
      </c>
      <c r="E151" s="22">
        <f>1395804.59-413680.9+294000</f>
        <v>1276123.69</v>
      </c>
    </row>
    <row r="152" spans="1:5" s="20" customFormat="1" ht="41.25">
      <c r="A152" s="94" t="s">
        <v>169</v>
      </c>
      <c r="B152" s="57" t="s">
        <v>187</v>
      </c>
      <c r="C152" s="58" t="s">
        <v>171</v>
      </c>
      <c r="D152" s="48"/>
      <c r="E152" s="19">
        <f>E153</f>
        <v>245249.97</v>
      </c>
    </row>
    <row r="153" spans="1:5" s="20" customFormat="1" ht="39">
      <c r="A153" s="67" t="s">
        <v>200</v>
      </c>
      <c r="B153" s="48" t="s">
        <v>187</v>
      </c>
      <c r="C153" s="18" t="s">
        <v>171</v>
      </c>
      <c r="D153" s="48"/>
      <c r="E153" s="21">
        <f>E154</f>
        <v>245249.97</v>
      </c>
    </row>
    <row r="154" spans="1:5" s="20" customFormat="1" ht="26.25">
      <c r="A154" s="46" t="s">
        <v>260</v>
      </c>
      <c r="B154" s="48" t="s">
        <v>187</v>
      </c>
      <c r="C154" s="18" t="s">
        <v>293</v>
      </c>
      <c r="D154" s="48"/>
      <c r="E154" s="21">
        <f>E155</f>
        <v>245249.97</v>
      </c>
    </row>
    <row r="155" spans="1:5" s="20" customFormat="1" ht="26.25">
      <c r="A155" s="95" t="s">
        <v>49</v>
      </c>
      <c r="B155" s="48" t="s">
        <v>187</v>
      </c>
      <c r="C155" s="18" t="s">
        <v>293</v>
      </c>
      <c r="D155" s="48" t="s">
        <v>35</v>
      </c>
      <c r="E155" s="21">
        <f>E156</f>
        <v>245249.97</v>
      </c>
    </row>
    <row r="156" spans="1:5" s="20" customFormat="1" ht="26.25">
      <c r="A156" s="95" t="s">
        <v>37</v>
      </c>
      <c r="B156" s="48" t="s">
        <v>187</v>
      </c>
      <c r="C156" s="18" t="s">
        <v>293</v>
      </c>
      <c r="D156" s="48" t="s">
        <v>7</v>
      </c>
      <c r="E156" s="22">
        <f>5543.01+239706.96</f>
        <v>245249.97</v>
      </c>
    </row>
    <row r="157" spans="1:5" s="29" customFormat="1" ht="12.75">
      <c r="A157" s="23" t="s">
        <v>18</v>
      </c>
      <c r="B157" s="52" t="s">
        <v>188</v>
      </c>
      <c r="C157" s="24"/>
      <c r="D157" s="49"/>
      <c r="E157" s="25">
        <f>E158+E163+E180</f>
        <v>33845151.84</v>
      </c>
    </row>
    <row r="158" spans="1:5" s="29" customFormat="1" ht="27">
      <c r="A158" s="94" t="s">
        <v>175</v>
      </c>
      <c r="B158" s="52" t="s">
        <v>188</v>
      </c>
      <c r="C158" s="47" t="s">
        <v>78</v>
      </c>
      <c r="D158" s="49"/>
      <c r="E158" s="25">
        <f>E159</f>
        <v>984300</v>
      </c>
    </row>
    <row r="159" spans="1:5" s="29" customFormat="1" ht="26.25">
      <c r="A159" s="67" t="s">
        <v>79</v>
      </c>
      <c r="B159" s="49" t="s">
        <v>188</v>
      </c>
      <c r="C159" s="24" t="s">
        <v>78</v>
      </c>
      <c r="D159" s="49"/>
      <c r="E159" s="26">
        <f>E160</f>
        <v>984300</v>
      </c>
    </row>
    <row r="160" spans="1:5" s="29" customFormat="1" ht="26.25">
      <c r="A160" s="46" t="s">
        <v>238</v>
      </c>
      <c r="B160" s="49" t="s">
        <v>188</v>
      </c>
      <c r="C160" s="24" t="s">
        <v>234</v>
      </c>
      <c r="D160" s="49"/>
      <c r="E160" s="26">
        <f>E161</f>
        <v>984300</v>
      </c>
    </row>
    <row r="161" spans="1:5" s="29" customFormat="1" ht="12.75">
      <c r="A161" s="95" t="s">
        <v>39</v>
      </c>
      <c r="B161" s="49" t="s">
        <v>188</v>
      </c>
      <c r="C161" s="24" t="s">
        <v>234</v>
      </c>
      <c r="D161" s="49" t="s">
        <v>38</v>
      </c>
      <c r="E161" s="26">
        <f>E162</f>
        <v>984300</v>
      </c>
    </row>
    <row r="162" spans="1:5" s="29" customFormat="1" ht="39">
      <c r="A162" s="95" t="s">
        <v>247</v>
      </c>
      <c r="B162" s="49" t="s">
        <v>188</v>
      </c>
      <c r="C162" s="24" t="s">
        <v>234</v>
      </c>
      <c r="D162" s="49" t="s">
        <v>82</v>
      </c>
      <c r="E162" s="22">
        <f>687300+297000</f>
        <v>984300</v>
      </c>
    </row>
    <row r="163" spans="1:5" s="29" customFormat="1" ht="41.25">
      <c r="A163" s="94" t="s">
        <v>162</v>
      </c>
      <c r="B163" s="52" t="s">
        <v>188</v>
      </c>
      <c r="C163" s="47" t="s">
        <v>83</v>
      </c>
      <c r="D163" s="49"/>
      <c r="E163" s="25">
        <f>E164</f>
        <v>31531491.84</v>
      </c>
    </row>
    <row r="164" spans="1:5" s="29" customFormat="1" ht="26.25">
      <c r="A164" s="67" t="s">
        <v>156</v>
      </c>
      <c r="B164" s="49" t="s">
        <v>188</v>
      </c>
      <c r="C164" s="24" t="s">
        <v>84</v>
      </c>
      <c r="D164" s="49"/>
      <c r="E164" s="26">
        <f>E165+E168+E174+E177</f>
        <v>31531491.84</v>
      </c>
    </row>
    <row r="165" spans="1:5" s="29" customFormat="1" ht="26.25">
      <c r="A165" s="46" t="s">
        <v>362</v>
      </c>
      <c r="B165" s="49" t="s">
        <v>188</v>
      </c>
      <c r="C165" s="24" t="s">
        <v>363</v>
      </c>
      <c r="D165" s="49"/>
      <c r="E165" s="26">
        <f>E166</f>
        <v>8280000</v>
      </c>
    </row>
    <row r="166" spans="1:5" s="29" customFormat="1" ht="26.25">
      <c r="A166" s="95" t="s">
        <v>49</v>
      </c>
      <c r="B166" s="49" t="s">
        <v>188</v>
      </c>
      <c r="C166" s="24" t="s">
        <v>363</v>
      </c>
      <c r="D166" s="49" t="s">
        <v>35</v>
      </c>
      <c r="E166" s="26">
        <f>E167</f>
        <v>8280000</v>
      </c>
    </row>
    <row r="167" spans="1:5" s="29" customFormat="1" ht="26.25">
      <c r="A167" s="95" t="s">
        <v>37</v>
      </c>
      <c r="B167" s="49" t="s">
        <v>188</v>
      </c>
      <c r="C167" s="24" t="s">
        <v>363</v>
      </c>
      <c r="D167" s="49" t="s">
        <v>7</v>
      </c>
      <c r="E167" s="22">
        <f>8280000</f>
        <v>8280000</v>
      </c>
    </row>
    <row r="168" spans="1:5" s="20" customFormat="1" ht="12.75">
      <c r="A168" s="46" t="s">
        <v>85</v>
      </c>
      <c r="B168" s="48" t="s">
        <v>188</v>
      </c>
      <c r="C168" s="18" t="s">
        <v>152</v>
      </c>
      <c r="D168" s="48"/>
      <c r="E168" s="21">
        <f>E169+E171</f>
        <v>22501491.84</v>
      </c>
    </row>
    <row r="169" spans="1:5" s="20" customFormat="1" ht="26.25">
      <c r="A169" s="95" t="s">
        <v>49</v>
      </c>
      <c r="B169" s="48" t="s">
        <v>188</v>
      </c>
      <c r="C169" s="18" t="s">
        <v>152</v>
      </c>
      <c r="D169" s="48" t="s">
        <v>35</v>
      </c>
      <c r="E169" s="21">
        <f>E170</f>
        <v>5894168.109999999</v>
      </c>
    </row>
    <row r="170" spans="1:5" s="20" customFormat="1" ht="26.25">
      <c r="A170" s="95" t="s">
        <v>37</v>
      </c>
      <c r="B170" s="48" t="s">
        <v>188</v>
      </c>
      <c r="C170" s="18" t="s">
        <v>152</v>
      </c>
      <c r="D170" s="48" t="s">
        <v>7</v>
      </c>
      <c r="E170" s="22">
        <f>553624.11+30000+70000+10370544-5130000</f>
        <v>5894168.109999999</v>
      </c>
    </row>
    <row r="171" spans="1:5" s="20" customFormat="1" ht="12.75">
      <c r="A171" s="95" t="s">
        <v>39</v>
      </c>
      <c r="B171" s="48" t="s">
        <v>188</v>
      </c>
      <c r="C171" s="18" t="s">
        <v>152</v>
      </c>
      <c r="D171" s="48" t="s">
        <v>38</v>
      </c>
      <c r="E171" s="21">
        <f>E172+E173</f>
        <v>16607323.73</v>
      </c>
    </row>
    <row r="172" spans="1:5" s="29" customFormat="1" ht="39">
      <c r="A172" s="95" t="s">
        <v>247</v>
      </c>
      <c r="B172" s="49" t="s">
        <v>188</v>
      </c>
      <c r="C172" s="24" t="s">
        <v>152</v>
      </c>
      <c r="D172" s="49" t="s">
        <v>82</v>
      </c>
      <c r="E172" s="30">
        <f>8000000+3000000+5600000</f>
        <v>16600000</v>
      </c>
    </row>
    <row r="173" spans="1:5" s="29" customFormat="1" ht="12.75">
      <c r="A173" s="95" t="s">
        <v>306</v>
      </c>
      <c r="B173" s="49" t="s">
        <v>188</v>
      </c>
      <c r="C173" s="24" t="s">
        <v>152</v>
      </c>
      <c r="D173" s="49" t="s">
        <v>305</v>
      </c>
      <c r="E173" s="30">
        <v>7323.73</v>
      </c>
    </row>
    <row r="174" spans="1:5" s="29" customFormat="1" ht="26.25">
      <c r="A174" s="46" t="s">
        <v>202</v>
      </c>
      <c r="B174" s="49" t="s">
        <v>188</v>
      </c>
      <c r="C174" s="24" t="s">
        <v>153</v>
      </c>
      <c r="D174" s="49"/>
      <c r="E174" s="26">
        <f>E175</f>
        <v>400000</v>
      </c>
    </row>
    <row r="175" spans="1:5" s="29" customFormat="1" ht="26.25">
      <c r="A175" s="95" t="s">
        <v>49</v>
      </c>
      <c r="B175" s="49" t="s">
        <v>188</v>
      </c>
      <c r="C175" s="24" t="s">
        <v>153</v>
      </c>
      <c r="D175" s="49" t="s">
        <v>35</v>
      </c>
      <c r="E175" s="26">
        <f>E176</f>
        <v>400000</v>
      </c>
    </row>
    <row r="176" spans="1:5" s="29" customFormat="1" ht="29.25" customHeight="1">
      <c r="A176" s="95" t="s">
        <v>37</v>
      </c>
      <c r="B176" s="49" t="s">
        <v>188</v>
      </c>
      <c r="C176" s="24" t="s">
        <v>153</v>
      </c>
      <c r="D176" s="49" t="s">
        <v>7</v>
      </c>
      <c r="E176" s="30">
        <v>400000</v>
      </c>
    </row>
    <row r="177" spans="1:5" s="29" customFormat="1" ht="26.25">
      <c r="A177" s="46" t="s">
        <v>204</v>
      </c>
      <c r="B177" s="49" t="s">
        <v>188</v>
      </c>
      <c r="C177" s="24" t="s">
        <v>203</v>
      </c>
      <c r="D177" s="49"/>
      <c r="E177" s="26">
        <f>E178</f>
        <v>350000</v>
      </c>
    </row>
    <row r="178" spans="1:5" s="29" customFormat="1" ht="26.25">
      <c r="A178" s="95" t="s">
        <v>49</v>
      </c>
      <c r="B178" s="49" t="s">
        <v>188</v>
      </c>
      <c r="C178" s="24" t="s">
        <v>203</v>
      </c>
      <c r="D178" s="49" t="s">
        <v>35</v>
      </c>
      <c r="E178" s="26">
        <f>E179</f>
        <v>350000</v>
      </c>
    </row>
    <row r="179" spans="1:5" s="29" customFormat="1" ht="29.25" customHeight="1">
      <c r="A179" s="95" t="s">
        <v>37</v>
      </c>
      <c r="B179" s="49" t="s">
        <v>188</v>
      </c>
      <c r="C179" s="24" t="s">
        <v>203</v>
      </c>
      <c r="D179" s="49" t="s">
        <v>7</v>
      </c>
      <c r="E179" s="30">
        <f>1947686.76+1000000+552313.24-3150000</f>
        <v>350000</v>
      </c>
    </row>
    <row r="180" spans="1:5" s="29" customFormat="1" ht="41.25">
      <c r="A180" s="94" t="s">
        <v>169</v>
      </c>
      <c r="B180" s="52" t="s">
        <v>188</v>
      </c>
      <c r="C180" s="47" t="s">
        <v>171</v>
      </c>
      <c r="D180" s="49"/>
      <c r="E180" s="25">
        <f>E181</f>
        <v>1329360</v>
      </c>
    </row>
    <row r="181" spans="1:5" s="29" customFormat="1" ht="39">
      <c r="A181" s="67" t="s">
        <v>200</v>
      </c>
      <c r="B181" s="48" t="s">
        <v>188</v>
      </c>
      <c r="C181" s="18" t="s">
        <v>171</v>
      </c>
      <c r="D181" s="49"/>
      <c r="E181" s="26">
        <f>E182</f>
        <v>1329360</v>
      </c>
    </row>
    <row r="182" spans="1:5" s="29" customFormat="1" ht="26.25">
      <c r="A182" s="46" t="s">
        <v>172</v>
      </c>
      <c r="B182" s="48" t="s">
        <v>188</v>
      </c>
      <c r="C182" s="18" t="s">
        <v>301</v>
      </c>
      <c r="D182" s="49"/>
      <c r="E182" s="26">
        <f>E185+E183</f>
        <v>1329360</v>
      </c>
    </row>
    <row r="183" spans="1:5" s="29" customFormat="1" ht="26.25">
      <c r="A183" s="95" t="s">
        <v>49</v>
      </c>
      <c r="B183" s="48" t="s">
        <v>188</v>
      </c>
      <c r="C183" s="18" t="s">
        <v>301</v>
      </c>
      <c r="D183" s="49" t="s">
        <v>35</v>
      </c>
      <c r="E183" s="26">
        <f>E184</f>
        <v>1150000</v>
      </c>
    </row>
    <row r="184" spans="1:5" s="29" customFormat="1" ht="26.25">
      <c r="A184" s="95" t="s">
        <v>37</v>
      </c>
      <c r="B184" s="48" t="s">
        <v>188</v>
      </c>
      <c r="C184" s="18" t="s">
        <v>301</v>
      </c>
      <c r="D184" s="49" t="s">
        <v>7</v>
      </c>
      <c r="E184" s="30">
        <v>1150000</v>
      </c>
    </row>
    <row r="185" spans="1:5" s="29" customFormat="1" ht="12.75">
      <c r="A185" s="95" t="s">
        <v>39</v>
      </c>
      <c r="B185" s="48" t="s">
        <v>188</v>
      </c>
      <c r="C185" s="18" t="s">
        <v>301</v>
      </c>
      <c r="D185" s="49" t="s">
        <v>38</v>
      </c>
      <c r="E185" s="26">
        <f>E186</f>
        <v>179360</v>
      </c>
    </row>
    <row r="186" spans="1:5" s="29" customFormat="1" ht="39">
      <c r="A186" s="95" t="s">
        <v>247</v>
      </c>
      <c r="B186" s="48" t="s">
        <v>188</v>
      </c>
      <c r="C186" s="18" t="s">
        <v>301</v>
      </c>
      <c r="D186" s="49" t="s">
        <v>82</v>
      </c>
      <c r="E186" s="30">
        <v>179360</v>
      </c>
    </row>
    <row r="187" spans="1:5" s="29" customFormat="1" ht="12.75">
      <c r="A187" s="23" t="s">
        <v>19</v>
      </c>
      <c r="B187" s="52" t="s">
        <v>189</v>
      </c>
      <c r="C187" s="24"/>
      <c r="D187" s="49"/>
      <c r="E187" s="25">
        <f>E188+E209</f>
        <v>17518327.69</v>
      </c>
    </row>
    <row r="188" spans="1:5" ht="41.25">
      <c r="A188" s="94" t="s">
        <v>287</v>
      </c>
      <c r="B188" s="52" t="s">
        <v>189</v>
      </c>
      <c r="C188" s="47" t="s">
        <v>88</v>
      </c>
      <c r="D188" s="49"/>
      <c r="E188" s="25">
        <f>E189</f>
        <v>17518327.69</v>
      </c>
    </row>
    <row r="189" spans="1:5" ht="12.75">
      <c r="A189" s="67" t="s">
        <v>90</v>
      </c>
      <c r="B189" s="49" t="s">
        <v>189</v>
      </c>
      <c r="C189" s="24" t="s">
        <v>89</v>
      </c>
      <c r="D189" s="49"/>
      <c r="E189" s="26">
        <f>E190+E195+E198+E201+E204</f>
        <v>17518327.69</v>
      </c>
    </row>
    <row r="190" spans="1:5" ht="12.75">
      <c r="A190" s="46" t="s">
        <v>87</v>
      </c>
      <c r="B190" s="49" t="s">
        <v>189</v>
      </c>
      <c r="C190" s="24" t="s">
        <v>91</v>
      </c>
      <c r="D190" s="49"/>
      <c r="E190" s="26">
        <f>E191+E193</f>
        <v>3876553.52</v>
      </c>
    </row>
    <row r="191" spans="1:5" ht="26.25">
      <c r="A191" s="95" t="s">
        <v>49</v>
      </c>
      <c r="B191" s="49" t="s">
        <v>189</v>
      </c>
      <c r="C191" s="24" t="s">
        <v>91</v>
      </c>
      <c r="D191" s="49" t="s">
        <v>35</v>
      </c>
      <c r="E191" s="26">
        <f>E192</f>
        <v>3875553.52</v>
      </c>
    </row>
    <row r="192" spans="1:5" s="16" customFormat="1" ht="26.25">
      <c r="A192" s="95" t="s">
        <v>37</v>
      </c>
      <c r="B192" s="49" t="s">
        <v>189</v>
      </c>
      <c r="C192" s="24" t="s">
        <v>91</v>
      </c>
      <c r="D192" s="49" t="s">
        <v>7</v>
      </c>
      <c r="E192" s="33">
        <f>4004253-128936.12+236.64</f>
        <v>3875553.52</v>
      </c>
    </row>
    <row r="193" spans="1:5" s="16" customFormat="1" ht="12.75">
      <c r="A193" s="95" t="s">
        <v>39</v>
      </c>
      <c r="B193" s="49" t="s">
        <v>189</v>
      </c>
      <c r="C193" s="24" t="s">
        <v>91</v>
      </c>
      <c r="D193" s="49" t="s">
        <v>38</v>
      </c>
      <c r="E193" s="26">
        <f>E194</f>
        <v>1000</v>
      </c>
    </row>
    <row r="194" spans="1:5" s="16" customFormat="1" ht="12.75">
      <c r="A194" s="95" t="s">
        <v>41</v>
      </c>
      <c r="B194" s="49" t="s">
        <v>189</v>
      </c>
      <c r="C194" s="24" t="s">
        <v>91</v>
      </c>
      <c r="D194" s="49" t="s">
        <v>40</v>
      </c>
      <c r="E194" s="33">
        <f>500+500</f>
        <v>1000</v>
      </c>
    </row>
    <row r="195" spans="1:5" ht="26.25">
      <c r="A195" s="46" t="s">
        <v>93</v>
      </c>
      <c r="B195" s="49" t="s">
        <v>189</v>
      </c>
      <c r="C195" s="24" t="s">
        <v>92</v>
      </c>
      <c r="D195" s="49"/>
      <c r="E195" s="26">
        <f>E196</f>
        <v>542840.13</v>
      </c>
    </row>
    <row r="196" spans="1:5" ht="26.25">
      <c r="A196" s="95" t="s">
        <v>49</v>
      </c>
      <c r="B196" s="49" t="s">
        <v>189</v>
      </c>
      <c r="C196" s="24" t="s">
        <v>92</v>
      </c>
      <c r="D196" s="49" t="s">
        <v>35</v>
      </c>
      <c r="E196" s="26">
        <f>E197</f>
        <v>542840.13</v>
      </c>
    </row>
    <row r="197" spans="1:5" s="16" customFormat="1" ht="26.25">
      <c r="A197" s="95" t="s">
        <v>37</v>
      </c>
      <c r="B197" s="49" t="s">
        <v>189</v>
      </c>
      <c r="C197" s="24" t="s">
        <v>92</v>
      </c>
      <c r="D197" s="49" t="s">
        <v>7</v>
      </c>
      <c r="E197" s="33">
        <f>383603+159237.13</f>
        <v>542840.13</v>
      </c>
    </row>
    <row r="198" spans="1:5" s="20" customFormat="1" ht="12.75">
      <c r="A198" s="46" t="s">
        <v>95</v>
      </c>
      <c r="B198" s="50" t="s">
        <v>189</v>
      </c>
      <c r="C198" s="27" t="s">
        <v>94</v>
      </c>
      <c r="D198" s="50"/>
      <c r="E198" s="28">
        <f>E199</f>
        <v>6968854.640000001</v>
      </c>
    </row>
    <row r="199" spans="1:5" s="20" customFormat="1" ht="26.25">
      <c r="A199" s="95" t="s">
        <v>49</v>
      </c>
      <c r="B199" s="50" t="s">
        <v>189</v>
      </c>
      <c r="C199" s="27" t="s">
        <v>94</v>
      </c>
      <c r="D199" s="50" t="s">
        <v>35</v>
      </c>
      <c r="E199" s="28">
        <f>E200</f>
        <v>6968854.640000001</v>
      </c>
    </row>
    <row r="200" spans="1:5" s="34" customFormat="1" ht="26.25">
      <c r="A200" s="95" t="s">
        <v>37</v>
      </c>
      <c r="B200" s="50" t="s">
        <v>189</v>
      </c>
      <c r="C200" s="27" t="s">
        <v>94</v>
      </c>
      <c r="D200" s="50" t="s">
        <v>7</v>
      </c>
      <c r="E200" s="30">
        <f>8249908.91-1281054.27</f>
        <v>6968854.640000001</v>
      </c>
    </row>
    <row r="201" spans="1:5" ht="12.75">
      <c r="A201" s="46" t="s">
        <v>97</v>
      </c>
      <c r="B201" s="49" t="s">
        <v>189</v>
      </c>
      <c r="C201" s="24" t="s">
        <v>96</v>
      </c>
      <c r="D201" s="49"/>
      <c r="E201" s="26">
        <f>E202</f>
        <v>506000</v>
      </c>
    </row>
    <row r="202" spans="1:5" ht="26.25">
      <c r="A202" s="95" t="s">
        <v>49</v>
      </c>
      <c r="B202" s="49" t="s">
        <v>189</v>
      </c>
      <c r="C202" s="24" t="s">
        <v>96</v>
      </c>
      <c r="D202" s="49" t="s">
        <v>35</v>
      </c>
      <c r="E202" s="26">
        <f>E203</f>
        <v>506000</v>
      </c>
    </row>
    <row r="203" spans="1:5" s="16" customFormat="1" ht="26.25">
      <c r="A203" s="95" t="s">
        <v>37</v>
      </c>
      <c r="B203" s="49" t="s">
        <v>189</v>
      </c>
      <c r="C203" s="24" t="s">
        <v>96</v>
      </c>
      <c r="D203" s="49" t="s">
        <v>7</v>
      </c>
      <c r="E203" s="33">
        <v>506000</v>
      </c>
    </row>
    <row r="204" spans="1:5" ht="12.75">
      <c r="A204" s="46" t="s">
        <v>99</v>
      </c>
      <c r="B204" s="49" t="s">
        <v>189</v>
      </c>
      <c r="C204" s="24" t="s">
        <v>98</v>
      </c>
      <c r="D204" s="49"/>
      <c r="E204" s="26">
        <f>E205+E207</f>
        <v>5624079.4</v>
      </c>
    </row>
    <row r="205" spans="1:5" ht="26.25">
      <c r="A205" s="95" t="s">
        <v>49</v>
      </c>
      <c r="B205" s="49" t="s">
        <v>189</v>
      </c>
      <c r="C205" s="24" t="s">
        <v>98</v>
      </c>
      <c r="D205" s="49" t="s">
        <v>35</v>
      </c>
      <c r="E205" s="26">
        <f>E206</f>
        <v>5609079.4</v>
      </c>
    </row>
    <row r="206" spans="1:5" ht="26.25">
      <c r="A206" s="95" t="s">
        <v>37</v>
      </c>
      <c r="B206" s="49" t="s">
        <v>189</v>
      </c>
      <c r="C206" s="24" t="s">
        <v>98</v>
      </c>
      <c r="D206" s="49" t="s">
        <v>7</v>
      </c>
      <c r="E206" s="33">
        <f>4239108.75-15000+74970.65+410000+900000</f>
        <v>5609079.4</v>
      </c>
    </row>
    <row r="207" spans="1:5" ht="12.75">
      <c r="A207" s="95" t="s">
        <v>150</v>
      </c>
      <c r="B207" s="49" t="s">
        <v>189</v>
      </c>
      <c r="C207" s="24" t="s">
        <v>98</v>
      </c>
      <c r="D207" s="49" t="s">
        <v>100</v>
      </c>
      <c r="E207" s="26">
        <f>E208</f>
        <v>15000</v>
      </c>
    </row>
    <row r="208" spans="1:5" ht="12.75">
      <c r="A208" s="95" t="s">
        <v>102</v>
      </c>
      <c r="B208" s="49" t="s">
        <v>189</v>
      </c>
      <c r="C208" s="24" t="s">
        <v>98</v>
      </c>
      <c r="D208" s="49" t="s">
        <v>101</v>
      </c>
      <c r="E208" s="33">
        <v>15000</v>
      </c>
    </row>
    <row r="209" spans="1:5" ht="41.25">
      <c r="A209" s="94" t="s">
        <v>217</v>
      </c>
      <c r="B209" s="52" t="s">
        <v>189</v>
      </c>
      <c r="C209" s="47" t="s">
        <v>218</v>
      </c>
      <c r="D209" s="52"/>
      <c r="E209" s="25">
        <f>E210</f>
        <v>0</v>
      </c>
    </row>
    <row r="210" spans="1:5" ht="26.25">
      <c r="A210" s="67" t="s">
        <v>243</v>
      </c>
      <c r="B210" s="48" t="s">
        <v>189</v>
      </c>
      <c r="C210" s="24" t="s">
        <v>225</v>
      </c>
      <c r="D210" s="49"/>
      <c r="E210" s="26">
        <f>E211</f>
        <v>0</v>
      </c>
    </row>
    <row r="211" spans="1:5" ht="12.75">
      <c r="A211" s="46" t="s">
        <v>266</v>
      </c>
      <c r="B211" s="48" t="s">
        <v>189</v>
      </c>
      <c r="C211" s="18" t="s">
        <v>228</v>
      </c>
      <c r="D211" s="48"/>
      <c r="E211" s="26">
        <f>E212</f>
        <v>0</v>
      </c>
    </row>
    <row r="212" spans="1:5" ht="26.25">
      <c r="A212" s="95" t="s">
        <v>49</v>
      </c>
      <c r="B212" s="48" t="s">
        <v>189</v>
      </c>
      <c r="C212" s="18" t="s">
        <v>228</v>
      </c>
      <c r="D212" s="48" t="s">
        <v>35</v>
      </c>
      <c r="E212" s="26">
        <f>E213</f>
        <v>0</v>
      </c>
    </row>
    <row r="213" spans="1:5" ht="26.25">
      <c r="A213" s="95" t="s">
        <v>37</v>
      </c>
      <c r="B213" s="48" t="s">
        <v>189</v>
      </c>
      <c r="C213" s="18" t="s">
        <v>228</v>
      </c>
      <c r="D213" s="48" t="s">
        <v>7</v>
      </c>
      <c r="E213" s="33">
        <f>57000-57000</f>
        <v>0</v>
      </c>
    </row>
    <row r="214" spans="1:5" s="35" customFormat="1" ht="12.75">
      <c r="A214" s="75" t="s">
        <v>309</v>
      </c>
      <c r="B214" s="76" t="s">
        <v>316</v>
      </c>
      <c r="C214" s="77"/>
      <c r="D214" s="76"/>
      <c r="E214" s="74">
        <f>E215</f>
        <v>100000</v>
      </c>
    </row>
    <row r="215" spans="1:5" ht="27">
      <c r="A215" s="87" t="s">
        <v>310</v>
      </c>
      <c r="B215" s="48" t="s">
        <v>315</v>
      </c>
      <c r="C215" s="88"/>
      <c r="D215" s="88"/>
      <c r="E215" s="31">
        <f>E216</f>
        <v>100000</v>
      </c>
    </row>
    <row r="216" spans="1:5" ht="14.25">
      <c r="A216" s="89" t="s">
        <v>311</v>
      </c>
      <c r="B216" s="48" t="s">
        <v>315</v>
      </c>
      <c r="C216" s="47" t="s">
        <v>312</v>
      </c>
      <c r="D216" s="1"/>
      <c r="E216" s="31">
        <f>E217</f>
        <v>100000</v>
      </c>
    </row>
    <row r="217" spans="1:5" ht="13.5">
      <c r="A217" s="90" t="s">
        <v>313</v>
      </c>
      <c r="B217" s="48" t="s">
        <v>315</v>
      </c>
      <c r="C217" s="24" t="s">
        <v>314</v>
      </c>
      <c r="D217" s="1"/>
      <c r="E217" s="28">
        <f>E218</f>
        <v>100000</v>
      </c>
    </row>
    <row r="218" spans="1:5" ht="26.25">
      <c r="A218" s="95" t="s">
        <v>49</v>
      </c>
      <c r="B218" s="48" t="s">
        <v>315</v>
      </c>
      <c r="C218" s="18" t="s">
        <v>314</v>
      </c>
      <c r="D218" s="48" t="s">
        <v>35</v>
      </c>
      <c r="E218" s="26">
        <f>E219</f>
        <v>100000</v>
      </c>
    </row>
    <row r="219" spans="1:5" ht="26.25">
      <c r="A219" s="95" t="s">
        <v>37</v>
      </c>
      <c r="B219" s="48" t="s">
        <v>315</v>
      </c>
      <c r="C219" s="18" t="s">
        <v>314</v>
      </c>
      <c r="D219" s="48" t="s">
        <v>7</v>
      </c>
      <c r="E219" s="26">
        <v>100000</v>
      </c>
    </row>
    <row r="220" spans="1:5" s="35" customFormat="1" ht="12.75">
      <c r="A220" s="75" t="s">
        <v>253</v>
      </c>
      <c r="B220" s="76" t="s">
        <v>273</v>
      </c>
      <c r="C220" s="77"/>
      <c r="D220" s="76"/>
      <c r="E220" s="74">
        <f aca="true" t="shared" si="0" ref="E220:E225">E221</f>
        <v>200000</v>
      </c>
    </row>
    <row r="221" spans="1:5" s="29" customFormat="1" ht="12.75">
      <c r="A221" s="32" t="s">
        <v>20</v>
      </c>
      <c r="B221" s="51" t="s">
        <v>190</v>
      </c>
      <c r="C221" s="37"/>
      <c r="D221" s="50"/>
      <c r="E221" s="31">
        <f t="shared" si="0"/>
        <v>200000</v>
      </c>
    </row>
    <row r="222" spans="1:5" s="29" customFormat="1" ht="13.5">
      <c r="A222" s="94" t="s">
        <v>205</v>
      </c>
      <c r="B222" s="51" t="s">
        <v>190</v>
      </c>
      <c r="C222" s="37" t="s">
        <v>176</v>
      </c>
      <c r="D222" s="62"/>
      <c r="E222" s="31">
        <f t="shared" si="0"/>
        <v>200000</v>
      </c>
    </row>
    <row r="223" spans="1:5" s="29" customFormat="1" ht="26.25">
      <c r="A223" s="67" t="s">
        <v>206</v>
      </c>
      <c r="B223" s="50" t="s">
        <v>190</v>
      </c>
      <c r="C223" s="27" t="s">
        <v>207</v>
      </c>
      <c r="D223" s="62"/>
      <c r="E223" s="28">
        <f t="shared" si="0"/>
        <v>200000</v>
      </c>
    </row>
    <row r="224" spans="1:5" s="29" customFormat="1" ht="12.75">
      <c r="A224" s="46" t="s">
        <v>209</v>
      </c>
      <c r="B224" s="50" t="s">
        <v>190</v>
      </c>
      <c r="C224" s="27" t="s">
        <v>208</v>
      </c>
      <c r="D224" s="62"/>
      <c r="E224" s="28">
        <f>E226+E228</f>
        <v>200000</v>
      </c>
    </row>
    <row r="225" spans="1:5" s="29" customFormat="1" ht="26.25">
      <c r="A225" s="95" t="s">
        <v>49</v>
      </c>
      <c r="B225" s="50" t="s">
        <v>190</v>
      </c>
      <c r="C225" s="27" t="s">
        <v>208</v>
      </c>
      <c r="D225" s="62" t="s">
        <v>35</v>
      </c>
      <c r="E225" s="28">
        <f t="shared" si="0"/>
        <v>55101.5</v>
      </c>
    </row>
    <row r="226" spans="1:5" s="29" customFormat="1" ht="26.25">
      <c r="A226" s="95" t="s">
        <v>37</v>
      </c>
      <c r="B226" s="50" t="s">
        <v>190</v>
      </c>
      <c r="C226" s="27" t="s">
        <v>208</v>
      </c>
      <c r="D226" s="62" t="s">
        <v>7</v>
      </c>
      <c r="E226" s="30">
        <f>100000+100000-144898.5</f>
        <v>55101.5</v>
      </c>
    </row>
    <row r="227" spans="1:5" s="29" customFormat="1" ht="12.75">
      <c r="A227" s="95" t="s">
        <v>129</v>
      </c>
      <c r="B227" s="50" t="s">
        <v>190</v>
      </c>
      <c r="C227" s="27" t="s">
        <v>208</v>
      </c>
      <c r="D227" s="62" t="s">
        <v>61</v>
      </c>
      <c r="E227" s="28">
        <f>E228</f>
        <v>144898.5</v>
      </c>
    </row>
    <row r="228" spans="1:5" s="29" customFormat="1" ht="12.75">
      <c r="A228" s="95" t="s">
        <v>8</v>
      </c>
      <c r="B228" s="50" t="s">
        <v>190</v>
      </c>
      <c r="C228" s="27" t="s">
        <v>208</v>
      </c>
      <c r="D228" s="62" t="s">
        <v>130</v>
      </c>
      <c r="E228" s="30">
        <v>144898.5</v>
      </c>
    </row>
    <row r="229" spans="1:5" s="35" customFormat="1" ht="12.75">
      <c r="A229" s="75" t="s">
        <v>254</v>
      </c>
      <c r="B229" s="76" t="s">
        <v>274</v>
      </c>
      <c r="C229" s="82"/>
      <c r="D229" s="83"/>
      <c r="E229" s="74">
        <f>E230</f>
        <v>11661847.14</v>
      </c>
    </row>
    <row r="230" spans="1:5" s="29" customFormat="1" ht="12.75">
      <c r="A230" s="32" t="s">
        <v>103</v>
      </c>
      <c r="B230" s="50" t="s">
        <v>191</v>
      </c>
      <c r="C230" s="36"/>
      <c r="D230" s="62"/>
      <c r="E230" s="31">
        <f>E231</f>
        <v>11661847.14</v>
      </c>
    </row>
    <row r="231" spans="1:5" s="29" customFormat="1" ht="27">
      <c r="A231" s="94" t="s">
        <v>105</v>
      </c>
      <c r="B231" s="50" t="s">
        <v>191</v>
      </c>
      <c r="C231" s="27" t="s">
        <v>104</v>
      </c>
      <c r="D231" s="50"/>
      <c r="E231" s="31">
        <f>E232+E247</f>
        <v>11661847.14</v>
      </c>
    </row>
    <row r="232" spans="1:5" s="29" customFormat="1" ht="41.25">
      <c r="A232" s="94" t="s">
        <v>107</v>
      </c>
      <c r="B232" s="51" t="s">
        <v>191</v>
      </c>
      <c r="C232" s="37" t="s">
        <v>106</v>
      </c>
      <c r="D232" s="51"/>
      <c r="E232" s="31">
        <f>E233</f>
        <v>10395801.14</v>
      </c>
    </row>
    <row r="233" spans="1:5" s="29" customFormat="1" ht="12.75">
      <c r="A233" s="67" t="s">
        <v>109</v>
      </c>
      <c r="B233" s="50" t="s">
        <v>191</v>
      </c>
      <c r="C233" s="27" t="s">
        <v>108</v>
      </c>
      <c r="D233" s="50"/>
      <c r="E233" s="28">
        <f>E234+E241+E244</f>
        <v>10395801.14</v>
      </c>
    </row>
    <row r="234" spans="1:5" s="29" customFormat="1" ht="26.25">
      <c r="A234" s="46" t="s">
        <v>111</v>
      </c>
      <c r="B234" s="50" t="s">
        <v>191</v>
      </c>
      <c r="C234" s="27" t="s">
        <v>110</v>
      </c>
      <c r="D234" s="50"/>
      <c r="E234" s="28">
        <f>E235+E237+E239</f>
        <v>9842801.14</v>
      </c>
    </row>
    <row r="235" spans="1:5" s="29" customFormat="1" ht="52.5">
      <c r="A235" s="95" t="s">
        <v>159</v>
      </c>
      <c r="B235" s="50" t="s">
        <v>191</v>
      </c>
      <c r="C235" s="27" t="s">
        <v>110</v>
      </c>
      <c r="D235" s="50" t="s">
        <v>6</v>
      </c>
      <c r="E235" s="28">
        <f>E236</f>
        <v>7881682</v>
      </c>
    </row>
    <row r="236" spans="1:5" s="29" customFormat="1" ht="12.75">
      <c r="A236" s="95" t="s">
        <v>112</v>
      </c>
      <c r="B236" s="50" t="s">
        <v>191</v>
      </c>
      <c r="C236" s="27" t="s">
        <v>110</v>
      </c>
      <c r="D236" s="50" t="s">
        <v>2</v>
      </c>
      <c r="E236" s="30">
        <f>6053519+1828163</f>
        <v>7881682</v>
      </c>
    </row>
    <row r="237" spans="1:5" s="29" customFormat="1" ht="26.25">
      <c r="A237" s="95" t="s">
        <v>49</v>
      </c>
      <c r="B237" s="50" t="s">
        <v>191</v>
      </c>
      <c r="C237" s="27" t="s">
        <v>110</v>
      </c>
      <c r="D237" s="50" t="s">
        <v>35</v>
      </c>
      <c r="E237" s="28">
        <f>E238</f>
        <v>1946119.14</v>
      </c>
    </row>
    <row r="238" spans="1:5" s="29" customFormat="1" ht="31.5" customHeight="1">
      <c r="A238" s="95" t="s">
        <v>37</v>
      </c>
      <c r="B238" s="50" t="s">
        <v>191</v>
      </c>
      <c r="C238" s="27" t="s">
        <v>110</v>
      </c>
      <c r="D238" s="50" t="s">
        <v>7</v>
      </c>
      <c r="E238" s="30">
        <f>1926842.14+19277</f>
        <v>1946119.14</v>
      </c>
    </row>
    <row r="239" spans="1:5" s="29" customFormat="1" ht="12.75">
      <c r="A239" s="95" t="s">
        <v>39</v>
      </c>
      <c r="B239" s="50" t="s">
        <v>191</v>
      </c>
      <c r="C239" s="27" t="s">
        <v>110</v>
      </c>
      <c r="D239" s="50" t="s">
        <v>38</v>
      </c>
      <c r="E239" s="28">
        <f>E240</f>
        <v>15000</v>
      </c>
    </row>
    <row r="240" spans="1:5" s="29" customFormat="1" ht="12.75">
      <c r="A240" s="95" t="s">
        <v>41</v>
      </c>
      <c r="B240" s="50" t="s">
        <v>191</v>
      </c>
      <c r="C240" s="27" t="s">
        <v>110</v>
      </c>
      <c r="D240" s="50" t="s">
        <v>40</v>
      </c>
      <c r="E240" s="30">
        <v>15000</v>
      </c>
    </row>
    <row r="241" spans="1:5" s="29" customFormat="1" ht="15" customHeight="1">
      <c r="A241" s="46" t="s">
        <v>212</v>
      </c>
      <c r="B241" s="50" t="s">
        <v>191</v>
      </c>
      <c r="C241" s="27" t="s">
        <v>210</v>
      </c>
      <c r="D241" s="59"/>
      <c r="E241" s="28">
        <f>E242</f>
        <v>492427</v>
      </c>
    </row>
    <row r="242" spans="1:5" s="29" customFormat="1" ht="26.25">
      <c r="A242" s="95" t="s">
        <v>49</v>
      </c>
      <c r="B242" s="50" t="s">
        <v>191</v>
      </c>
      <c r="C242" s="27" t="s">
        <v>210</v>
      </c>
      <c r="D242" s="50" t="s">
        <v>35</v>
      </c>
      <c r="E242" s="28">
        <f>E243</f>
        <v>492427</v>
      </c>
    </row>
    <row r="243" spans="1:5" s="29" customFormat="1" ht="26.25">
      <c r="A243" s="95" t="s">
        <v>37</v>
      </c>
      <c r="B243" s="50" t="s">
        <v>191</v>
      </c>
      <c r="C243" s="27" t="s">
        <v>210</v>
      </c>
      <c r="D243" s="50" t="s">
        <v>7</v>
      </c>
      <c r="E243" s="30">
        <f>500000-740-6833</f>
        <v>492427</v>
      </c>
    </row>
    <row r="244" spans="1:5" s="29" customFormat="1" ht="26.25">
      <c r="A244" s="46" t="s">
        <v>213</v>
      </c>
      <c r="B244" s="50" t="s">
        <v>191</v>
      </c>
      <c r="C244" s="27" t="s">
        <v>211</v>
      </c>
      <c r="D244" s="50"/>
      <c r="E244" s="28">
        <f>E245</f>
        <v>60573</v>
      </c>
    </row>
    <row r="245" spans="1:5" s="29" customFormat="1" ht="26.25">
      <c r="A245" s="95" t="s">
        <v>49</v>
      </c>
      <c r="B245" s="50" t="s">
        <v>191</v>
      </c>
      <c r="C245" s="27" t="s">
        <v>211</v>
      </c>
      <c r="D245" s="50" t="s">
        <v>35</v>
      </c>
      <c r="E245" s="28">
        <f>E246</f>
        <v>60573</v>
      </c>
    </row>
    <row r="246" spans="1:5" s="29" customFormat="1" ht="26.25">
      <c r="A246" s="95" t="s">
        <v>37</v>
      </c>
      <c r="B246" s="50" t="s">
        <v>191</v>
      </c>
      <c r="C246" s="27" t="s">
        <v>211</v>
      </c>
      <c r="D246" s="50" t="s">
        <v>7</v>
      </c>
      <c r="E246" s="30">
        <f>53000+740+6833</f>
        <v>60573</v>
      </c>
    </row>
    <row r="247" spans="1:5" s="29" customFormat="1" ht="27">
      <c r="A247" s="94" t="s">
        <v>114</v>
      </c>
      <c r="B247" s="51" t="s">
        <v>191</v>
      </c>
      <c r="C247" s="37" t="s">
        <v>113</v>
      </c>
      <c r="D247" s="50"/>
      <c r="E247" s="31">
        <f>E248</f>
        <v>1266046</v>
      </c>
    </row>
    <row r="248" spans="1:5" s="29" customFormat="1" ht="26.25">
      <c r="A248" s="67" t="s">
        <v>116</v>
      </c>
      <c r="B248" s="50" t="s">
        <v>191</v>
      </c>
      <c r="C248" s="27" t="s">
        <v>115</v>
      </c>
      <c r="D248" s="50"/>
      <c r="E248" s="28">
        <f>E249+E252</f>
        <v>1266046</v>
      </c>
    </row>
    <row r="249" spans="1:5" s="29" customFormat="1" ht="26.25">
      <c r="A249" s="46" t="s">
        <v>111</v>
      </c>
      <c r="B249" s="50" t="s">
        <v>191</v>
      </c>
      <c r="C249" s="27" t="s">
        <v>117</v>
      </c>
      <c r="D249" s="50"/>
      <c r="E249" s="28">
        <f>E250</f>
        <v>1035323</v>
      </c>
    </row>
    <row r="250" spans="1:5" s="29" customFormat="1" ht="52.5">
      <c r="A250" s="95" t="s">
        <v>159</v>
      </c>
      <c r="B250" s="50" t="s">
        <v>191</v>
      </c>
      <c r="C250" s="27" t="s">
        <v>117</v>
      </c>
      <c r="D250" s="49" t="s">
        <v>6</v>
      </c>
      <c r="E250" s="26">
        <f>E251</f>
        <v>1035323</v>
      </c>
    </row>
    <row r="251" spans="1:5" s="29" customFormat="1" ht="12.75">
      <c r="A251" s="95" t="s">
        <v>112</v>
      </c>
      <c r="B251" s="50" t="s">
        <v>191</v>
      </c>
      <c r="C251" s="27" t="s">
        <v>117</v>
      </c>
      <c r="D251" s="50" t="s">
        <v>2</v>
      </c>
      <c r="E251" s="30">
        <v>1035323</v>
      </c>
    </row>
    <row r="252" spans="1:5" s="29" customFormat="1" ht="16.5" customHeight="1">
      <c r="A252" s="46" t="s">
        <v>212</v>
      </c>
      <c r="B252" s="50" t="s">
        <v>191</v>
      </c>
      <c r="C252" s="27" t="s">
        <v>214</v>
      </c>
      <c r="D252" s="50"/>
      <c r="E252" s="26">
        <f>E253</f>
        <v>230723</v>
      </c>
    </row>
    <row r="253" spans="1:5" s="29" customFormat="1" ht="26.25">
      <c r="A253" s="95" t="s">
        <v>49</v>
      </c>
      <c r="B253" s="50" t="s">
        <v>191</v>
      </c>
      <c r="C253" s="27" t="s">
        <v>214</v>
      </c>
      <c r="D253" s="50" t="s">
        <v>35</v>
      </c>
      <c r="E253" s="26">
        <f>E254</f>
        <v>230723</v>
      </c>
    </row>
    <row r="254" spans="1:5" s="29" customFormat="1" ht="26.25">
      <c r="A254" s="95" t="s">
        <v>37</v>
      </c>
      <c r="B254" s="50" t="s">
        <v>191</v>
      </c>
      <c r="C254" s="27" t="s">
        <v>214</v>
      </c>
      <c r="D254" s="50" t="s">
        <v>7</v>
      </c>
      <c r="E254" s="30">
        <f>250000-19277</f>
        <v>230723</v>
      </c>
    </row>
    <row r="255" spans="1:5" s="35" customFormat="1" ht="12.75">
      <c r="A255" s="75" t="s">
        <v>255</v>
      </c>
      <c r="B255" s="76" t="s">
        <v>275</v>
      </c>
      <c r="C255" s="82"/>
      <c r="D255" s="83"/>
      <c r="E255" s="74">
        <f>E260+E256</f>
        <v>2049000</v>
      </c>
    </row>
    <row r="256" spans="1:5" s="35" customFormat="1" ht="14.25">
      <c r="A256" s="92" t="s">
        <v>21</v>
      </c>
      <c r="B256" s="51" t="s">
        <v>192</v>
      </c>
      <c r="C256" s="60"/>
      <c r="D256" s="62"/>
      <c r="E256" s="31">
        <f>E257</f>
        <v>150000</v>
      </c>
    </row>
    <row r="257" spans="1:5" s="40" customFormat="1" ht="105">
      <c r="A257" s="71" t="s">
        <v>128</v>
      </c>
      <c r="B257" s="50" t="s">
        <v>192</v>
      </c>
      <c r="C257" s="27" t="s">
        <v>288</v>
      </c>
      <c r="D257" s="63"/>
      <c r="E257" s="39">
        <f>E258</f>
        <v>150000</v>
      </c>
    </row>
    <row r="258" spans="1:5" s="41" customFormat="1" ht="12.75">
      <c r="A258" s="95" t="s">
        <v>129</v>
      </c>
      <c r="B258" s="50" t="s">
        <v>192</v>
      </c>
      <c r="C258" s="27" t="s">
        <v>288</v>
      </c>
      <c r="D258" s="63" t="s">
        <v>61</v>
      </c>
      <c r="E258" s="39">
        <f>E259</f>
        <v>150000</v>
      </c>
    </row>
    <row r="259" spans="1:5" s="29" customFormat="1" ht="12.75">
      <c r="A259" s="95" t="s">
        <v>8</v>
      </c>
      <c r="B259" s="50" t="s">
        <v>192</v>
      </c>
      <c r="C259" s="27" t="s">
        <v>288</v>
      </c>
      <c r="D259" s="50" t="s">
        <v>130</v>
      </c>
      <c r="E259" s="30">
        <v>150000</v>
      </c>
    </row>
    <row r="260" spans="1:5" s="29" customFormat="1" ht="13.5">
      <c r="A260" s="38" t="s">
        <v>16</v>
      </c>
      <c r="B260" s="51" t="s">
        <v>302</v>
      </c>
      <c r="C260" s="60"/>
      <c r="D260" s="62"/>
      <c r="E260" s="31">
        <f>E261+E276+E281</f>
        <v>1899000</v>
      </c>
    </row>
    <row r="261" spans="1:5" s="29" customFormat="1" ht="41.25">
      <c r="A261" s="94" t="s">
        <v>261</v>
      </c>
      <c r="B261" s="51" t="s">
        <v>302</v>
      </c>
      <c r="C261" s="37" t="s">
        <v>118</v>
      </c>
      <c r="D261" s="62"/>
      <c r="E261" s="31">
        <f>E262</f>
        <v>1614000</v>
      </c>
    </row>
    <row r="262" spans="1:5" s="29" customFormat="1" ht="26.25">
      <c r="A262" s="67" t="s">
        <v>235</v>
      </c>
      <c r="B262" s="50" t="s">
        <v>302</v>
      </c>
      <c r="C262" s="27" t="s">
        <v>119</v>
      </c>
      <c r="D262" s="62"/>
      <c r="E262" s="28">
        <f>E263+E270+E273</f>
        <v>1614000</v>
      </c>
    </row>
    <row r="263" spans="1:5" s="29" customFormat="1" ht="26.25">
      <c r="A263" s="46" t="s">
        <v>120</v>
      </c>
      <c r="B263" s="50" t="s">
        <v>302</v>
      </c>
      <c r="C263" s="27" t="s">
        <v>215</v>
      </c>
      <c r="D263" s="62"/>
      <c r="E263" s="28">
        <f>E264+E266+E268</f>
        <v>504000</v>
      </c>
    </row>
    <row r="264" spans="1:5" s="29" customFormat="1" ht="26.25">
      <c r="A264" s="95" t="s">
        <v>49</v>
      </c>
      <c r="B264" s="50" t="s">
        <v>302</v>
      </c>
      <c r="C264" s="18" t="s">
        <v>215</v>
      </c>
      <c r="D264" s="62" t="s">
        <v>35</v>
      </c>
      <c r="E264" s="28">
        <f>E265</f>
        <v>100000</v>
      </c>
    </row>
    <row r="265" spans="1:5" s="29" customFormat="1" ht="26.25">
      <c r="A265" s="95" t="s">
        <v>37</v>
      </c>
      <c r="B265" s="50" t="s">
        <v>302</v>
      </c>
      <c r="C265" s="18" t="s">
        <v>215</v>
      </c>
      <c r="D265" s="62" t="s">
        <v>7</v>
      </c>
      <c r="E265" s="22">
        <v>100000</v>
      </c>
    </row>
    <row r="266" spans="1:5" s="20" customFormat="1" ht="12.75">
      <c r="A266" s="95" t="s">
        <v>150</v>
      </c>
      <c r="B266" s="50" t="s">
        <v>302</v>
      </c>
      <c r="C266" s="18" t="s">
        <v>215</v>
      </c>
      <c r="D266" s="48" t="s">
        <v>100</v>
      </c>
      <c r="E266" s="21">
        <f>E267</f>
        <v>142000</v>
      </c>
    </row>
    <row r="267" spans="1:5" s="20" customFormat="1" ht="12.75">
      <c r="A267" s="95" t="s">
        <v>102</v>
      </c>
      <c r="B267" s="50" t="s">
        <v>302</v>
      </c>
      <c r="C267" s="18" t="s">
        <v>215</v>
      </c>
      <c r="D267" s="48" t="s">
        <v>101</v>
      </c>
      <c r="E267" s="22">
        <f>42000+100000</f>
        <v>142000</v>
      </c>
    </row>
    <row r="268" spans="1:5" s="20" customFormat="1" ht="12.75">
      <c r="A268" s="95" t="s">
        <v>39</v>
      </c>
      <c r="B268" s="50" t="s">
        <v>302</v>
      </c>
      <c r="C268" s="18" t="s">
        <v>215</v>
      </c>
      <c r="D268" s="48" t="s">
        <v>38</v>
      </c>
      <c r="E268" s="21">
        <f>E269</f>
        <v>262000</v>
      </c>
    </row>
    <row r="269" spans="1:5" s="20" customFormat="1" ht="26.25" customHeight="1">
      <c r="A269" s="95" t="s">
        <v>86</v>
      </c>
      <c r="B269" s="50" t="s">
        <v>302</v>
      </c>
      <c r="C269" s="18" t="s">
        <v>215</v>
      </c>
      <c r="D269" s="48" t="s">
        <v>82</v>
      </c>
      <c r="E269" s="22">
        <v>262000</v>
      </c>
    </row>
    <row r="270" spans="1:5" s="20" customFormat="1" ht="26.25">
      <c r="A270" s="46" t="s">
        <v>121</v>
      </c>
      <c r="B270" s="50" t="s">
        <v>302</v>
      </c>
      <c r="C270" s="27" t="s">
        <v>216</v>
      </c>
      <c r="D270" s="50"/>
      <c r="E270" s="28">
        <f>E271</f>
        <v>110000</v>
      </c>
    </row>
    <row r="271" spans="1:5" s="20" customFormat="1" ht="26.25">
      <c r="A271" s="95" t="s">
        <v>49</v>
      </c>
      <c r="B271" s="50" t="s">
        <v>302</v>
      </c>
      <c r="C271" s="27" t="s">
        <v>216</v>
      </c>
      <c r="D271" s="50" t="s">
        <v>35</v>
      </c>
      <c r="E271" s="28">
        <f>E272</f>
        <v>110000</v>
      </c>
    </row>
    <row r="272" spans="1:5" s="20" customFormat="1" ht="26.25">
      <c r="A272" s="95" t="s">
        <v>37</v>
      </c>
      <c r="B272" s="50" t="s">
        <v>302</v>
      </c>
      <c r="C272" s="27" t="s">
        <v>216</v>
      </c>
      <c r="D272" s="50" t="s">
        <v>7</v>
      </c>
      <c r="E272" s="30">
        <v>110000</v>
      </c>
    </row>
    <row r="273" spans="1:5" s="20" customFormat="1" ht="52.5">
      <c r="A273" s="46" t="s">
        <v>237</v>
      </c>
      <c r="B273" s="50" t="s">
        <v>302</v>
      </c>
      <c r="C273" s="27" t="s">
        <v>236</v>
      </c>
      <c r="D273" s="50"/>
      <c r="E273" s="28">
        <f>E274</f>
        <v>1000000</v>
      </c>
    </row>
    <row r="274" spans="1:5" s="20" customFormat="1" ht="12.75">
      <c r="A274" s="95" t="s">
        <v>150</v>
      </c>
      <c r="B274" s="50" t="s">
        <v>302</v>
      </c>
      <c r="C274" s="27" t="s">
        <v>236</v>
      </c>
      <c r="D274" s="50" t="s">
        <v>100</v>
      </c>
      <c r="E274" s="28">
        <f>E275</f>
        <v>1000000</v>
      </c>
    </row>
    <row r="275" spans="1:5" s="20" customFormat="1" ht="12.75">
      <c r="A275" s="95" t="s">
        <v>102</v>
      </c>
      <c r="B275" s="50" t="s">
        <v>302</v>
      </c>
      <c r="C275" s="27" t="s">
        <v>236</v>
      </c>
      <c r="D275" s="50" t="s">
        <v>101</v>
      </c>
      <c r="E275" s="30">
        <v>1000000</v>
      </c>
    </row>
    <row r="276" spans="1:5" s="20" customFormat="1" ht="41.25">
      <c r="A276" s="94" t="s">
        <v>217</v>
      </c>
      <c r="B276" s="51" t="s">
        <v>302</v>
      </c>
      <c r="C276" s="37" t="s">
        <v>218</v>
      </c>
      <c r="D276" s="50"/>
      <c r="E276" s="31">
        <f>E277</f>
        <v>35000</v>
      </c>
    </row>
    <row r="277" spans="1:5" s="20" customFormat="1" ht="26.25">
      <c r="A277" s="67" t="s">
        <v>243</v>
      </c>
      <c r="B277" s="50" t="s">
        <v>302</v>
      </c>
      <c r="C277" s="18" t="s">
        <v>225</v>
      </c>
      <c r="D277" s="48"/>
      <c r="E277" s="28">
        <f>E278</f>
        <v>35000</v>
      </c>
    </row>
    <row r="278" spans="1:5" s="20" customFormat="1" ht="12.75">
      <c r="A278" s="46" t="s">
        <v>262</v>
      </c>
      <c r="B278" s="50" t="s">
        <v>302</v>
      </c>
      <c r="C278" s="18" t="s">
        <v>227</v>
      </c>
      <c r="D278" s="48"/>
      <c r="E278" s="28">
        <f>E279</f>
        <v>35000</v>
      </c>
    </row>
    <row r="279" spans="1:5" s="20" customFormat="1" ht="12.75">
      <c r="A279" s="95" t="s">
        <v>150</v>
      </c>
      <c r="B279" s="50" t="s">
        <v>302</v>
      </c>
      <c r="C279" s="18" t="s">
        <v>227</v>
      </c>
      <c r="D279" s="48" t="s">
        <v>100</v>
      </c>
      <c r="E279" s="28">
        <f>E280</f>
        <v>35000</v>
      </c>
    </row>
    <row r="280" spans="1:5" s="20" customFormat="1" ht="12.75">
      <c r="A280" s="95" t="s">
        <v>102</v>
      </c>
      <c r="B280" s="50" t="s">
        <v>302</v>
      </c>
      <c r="C280" s="18" t="s">
        <v>227</v>
      </c>
      <c r="D280" s="48" t="s">
        <v>101</v>
      </c>
      <c r="E280" s="22">
        <f>30000+5000</f>
        <v>35000</v>
      </c>
    </row>
    <row r="281" spans="1:5" s="29" customFormat="1" ht="13.5">
      <c r="A281" s="94" t="s">
        <v>123</v>
      </c>
      <c r="B281" s="51" t="s">
        <v>302</v>
      </c>
      <c r="C281" s="37" t="s">
        <v>122</v>
      </c>
      <c r="D281" s="50"/>
      <c r="E281" s="31">
        <f>E282</f>
        <v>250000</v>
      </c>
    </row>
    <row r="282" spans="1:5" s="29" customFormat="1" ht="39">
      <c r="A282" s="67" t="s">
        <v>125</v>
      </c>
      <c r="B282" s="50" t="s">
        <v>302</v>
      </c>
      <c r="C282" s="27" t="s">
        <v>124</v>
      </c>
      <c r="D282" s="50"/>
      <c r="E282" s="28">
        <f>E283</f>
        <v>250000</v>
      </c>
    </row>
    <row r="283" spans="1:5" s="29" customFormat="1" ht="39">
      <c r="A283" s="46" t="s">
        <v>127</v>
      </c>
      <c r="B283" s="50" t="s">
        <v>302</v>
      </c>
      <c r="C283" s="27" t="s">
        <v>126</v>
      </c>
      <c r="D283" s="50"/>
      <c r="E283" s="28">
        <f>E284</f>
        <v>250000</v>
      </c>
    </row>
    <row r="284" spans="1:5" s="29" customFormat="1" ht="26.25">
      <c r="A284" s="95" t="s">
        <v>49</v>
      </c>
      <c r="B284" s="50" t="s">
        <v>302</v>
      </c>
      <c r="C284" s="27" t="s">
        <v>126</v>
      </c>
      <c r="D284" s="50" t="s">
        <v>35</v>
      </c>
      <c r="E284" s="28">
        <f>E285</f>
        <v>250000</v>
      </c>
    </row>
    <row r="285" spans="1:5" s="29" customFormat="1" ht="26.25">
      <c r="A285" s="95" t="s">
        <v>37</v>
      </c>
      <c r="B285" s="50" t="s">
        <v>302</v>
      </c>
      <c r="C285" s="27" t="s">
        <v>126</v>
      </c>
      <c r="D285" s="50" t="s">
        <v>7</v>
      </c>
      <c r="E285" s="30">
        <v>250000</v>
      </c>
    </row>
    <row r="286" spans="1:5" s="35" customFormat="1" ht="12.75">
      <c r="A286" s="75" t="s">
        <v>256</v>
      </c>
      <c r="B286" s="76" t="s">
        <v>276</v>
      </c>
      <c r="C286" s="82"/>
      <c r="D286" s="83"/>
      <c r="E286" s="74">
        <f>E287</f>
        <v>9730577.809999999</v>
      </c>
    </row>
    <row r="287" spans="1:5" s="29" customFormat="1" ht="12.75">
      <c r="A287" s="32" t="s">
        <v>131</v>
      </c>
      <c r="B287" s="51" t="s">
        <v>193</v>
      </c>
      <c r="C287" s="60"/>
      <c r="D287" s="62"/>
      <c r="E287" s="31">
        <f>E288</f>
        <v>9730577.809999999</v>
      </c>
    </row>
    <row r="288" spans="1:5" s="29" customFormat="1" ht="41.25">
      <c r="A288" s="94" t="s">
        <v>151</v>
      </c>
      <c r="B288" s="51" t="s">
        <v>193</v>
      </c>
      <c r="C288" s="37" t="s">
        <v>132</v>
      </c>
      <c r="D288" s="50"/>
      <c r="E288" s="31">
        <f>E289</f>
        <v>9730577.809999999</v>
      </c>
    </row>
    <row r="289" spans="1:5" s="29" customFormat="1" ht="26.25">
      <c r="A289" s="67" t="s">
        <v>134</v>
      </c>
      <c r="B289" s="50" t="s">
        <v>193</v>
      </c>
      <c r="C289" s="27" t="s">
        <v>133</v>
      </c>
      <c r="D289" s="50"/>
      <c r="E289" s="28">
        <f>E290+E297+E302</f>
        <v>9730577.809999999</v>
      </c>
    </row>
    <row r="290" spans="1:5" s="29" customFormat="1" ht="15.75" customHeight="1">
      <c r="A290" s="46" t="s">
        <v>111</v>
      </c>
      <c r="B290" s="50" t="s">
        <v>193</v>
      </c>
      <c r="C290" s="27" t="s">
        <v>135</v>
      </c>
      <c r="D290" s="50"/>
      <c r="E290" s="28">
        <f>E291+E293+E295</f>
        <v>7254750.81</v>
      </c>
    </row>
    <row r="291" spans="1:5" s="29" customFormat="1" ht="52.5">
      <c r="A291" s="95" t="s">
        <v>159</v>
      </c>
      <c r="B291" s="50" t="s">
        <v>193</v>
      </c>
      <c r="C291" s="27" t="s">
        <v>135</v>
      </c>
      <c r="D291" s="49" t="s">
        <v>6</v>
      </c>
      <c r="E291" s="26">
        <f>E292</f>
        <v>6459665</v>
      </c>
    </row>
    <row r="292" spans="1:5" s="29" customFormat="1" ht="12.75">
      <c r="A292" s="95" t="s">
        <v>112</v>
      </c>
      <c r="B292" s="50" t="s">
        <v>193</v>
      </c>
      <c r="C292" s="27" t="s">
        <v>135</v>
      </c>
      <c r="D292" s="50" t="s">
        <v>2</v>
      </c>
      <c r="E292" s="30">
        <v>6459665</v>
      </c>
    </row>
    <row r="293" spans="1:5" s="29" customFormat="1" ht="26.25">
      <c r="A293" s="95" t="s">
        <v>49</v>
      </c>
      <c r="B293" s="50" t="s">
        <v>193</v>
      </c>
      <c r="C293" s="27" t="s">
        <v>135</v>
      </c>
      <c r="D293" s="49" t="s">
        <v>35</v>
      </c>
      <c r="E293" s="26">
        <f>E294</f>
        <v>781173</v>
      </c>
    </row>
    <row r="294" spans="1:5" s="29" customFormat="1" ht="26.25">
      <c r="A294" s="95" t="s">
        <v>37</v>
      </c>
      <c r="B294" s="50" t="s">
        <v>193</v>
      </c>
      <c r="C294" s="27" t="s">
        <v>135</v>
      </c>
      <c r="D294" s="50" t="s">
        <v>7</v>
      </c>
      <c r="E294" s="30">
        <f>776728-14960+19405</f>
        <v>781173</v>
      </c>
    </row>
    <row r="295" spans="1:5" s="29" customFormat="1" ht="12.75">
      <c r="A295" s="95" t="s">
        <v>39</v>
      </c>
      <c r="B295" s="50" t="s">
        <v>193</v>
      </c>
      <c r="C295" s="27" t="s">
        <v>135</v>
      </c>
      <c r="D295" s="49" t="s">
        <v>38</v>
      </c>
      <c r="E295" s="26">
        <f>E296</f>
        <v>13912.81</v>
      </c>
    </row>
    <row r="296" spans="1:5" s="29" customFormat="1" ht="12.75">
      <c r="A296" s="95" t="s">
        <v>41</v>
      </c>
      <c r="B296" s="50" t="s">
        <v>193</v>
      </c>
      <c r="C296" s="27" t="s">
        <v>135</v>
      </c>
      <c r="D296" s="50" t="s">
        <v>40</v>
      </c>
      <c r="E296" s="30">
        <f>10912.81+3000</f>
        <v>13912.81</v>
      </c>
    </row>
    <row r="297" spans="1:5" s="29" customFormat="1" ht="26.25">
      <c r="A297" s="46" t="s">
        <v>245</v>
      </c>
      <c r="B297" s="50" t="s">
        <v>193</v>
      </c>
      <c r="C297" s="27" t="s">
        <v>244</v>
      </c>
      <c r="D297" s="50"/>
      <c r="E297" s="28">
        <f>E300+E298</f>
        <v>1285467</v>
      </c>
    </row>
    <row r="298" spans="1:5" s="29" customFormat="1" ht="52.5">
      <c r="A298" s="95" t="s">
        <v>159</v>
      </c>
      <c r="B298" s="50" t="s">
        <v>193</v>
      </c>
      <c r="C298" s="27" t="s">
        <v>244</v>
      </c>
      <c r="D298" s="50" t="s">
        <v>6</v>
      </c>
      <c r="E298" s="28">
        <f>E299</f>
        <v>226500</v>
      </c>
    </row>
    <row r="299" spans="1:5" s="29" customFormat="1" ht="12.75">
      <c r="A299" s="95" t="s">
        <v>112</v>
      </c>
      <c r="B299" s="50" t="s">
        <v>193</v>
      </c>
      <c r="C299" s="27" t="s">
        <v>244</v>
      </c>
      <c r="D299" s="50" t="s">
        <v>2</v>
      </c>
      <c r="E299" s="30">
        <f>296150-69650</f>
        <v>226500</v>
      </c>
    </row>
    <row r="300" spans="1:5" s="29" customFormat="1" ht="26.25">
      <c r="A300" s="95" t="s">
        <v>49</v>
      </c>
      <c r="B300" s="50" t="s">
        <v>193</v>
      </c>
      <c r="C300" s="27" t="s">
        <v>244</v>
      </c>
      <c r="D300" s="50" t="s">
        <v>35</v>
      </c>
      <c r="E300" s="28">
        <f>E301</f>
        <v>1058967</v>
      </c>
    </row>
    <row r="301" spans="1:5" s="29" customFormat="1" ht="26.25">
      <c r="A301" s="95" t="s">
        <v>37</v>
      </c>
      <c r="B301" s="50" t="s">
        <v>193</v>
      </c>
      <c r="C301" s="27" t="s">
        <v>244</v>
      </c>
      <c r="D301" s="50" t="s">
        <v>7</v>
      </c>
      <c r="E301" s="30">
        <f>1047122+11845</f>
        <v>1058967</v>
      </c>
    </row>
    <row r="302" spans="1:5" s="29" customFormat="1" ht="26.25">
      <c r="A302" s="46" t="s">
        <v>263</v>
      </c>
      <c r="B302" s="50" t="s">
        <v>193</v>
      </c>
      <c r="C302" s="27" t="s">
        <v>233</v>
      </c>
      <c r="D302" s="50"/>
      <c r="E302" s="28">
        <f>E303</f>
        <v>1190360</v>
      </c>
    </row>
    <row r="303" spans="1:5" s="29" customFormat="1" ht="26.25">
      <c r="A303" s="95" t="s">
        <v>49</v>
      </c>
      <c r="B303" s="50" t="s">
        <v>193</v>
      </c>
      <c r="C303" s="27" t="s">
        <v>233</v>
      </c>
      <c r="D303" s="50" t="s">
        <v>35</v>
      </c>
      <c r="E303" s="28">
        <f>E304</f>
        <v>1190360</v>
      </c>
    </row>
    <row r="304" spans="1:5" s="29" customFormat="1" ht="26.25">
      <c r="A304" s="95" t="s">
        <v>37</v>
      </c>
      <c r="B304" s="50" t="s">
        <v>193</v>
      </c>
      <c r="C304" s="27" t="s">
        <v>233</v>
      </c>
      <c r="D304" s="50" t="s">
        <v>7</v>
      </c>
      <c r="E304" s="30">
        <f>1140000+11960+38400</f>
        <v>1190360</v>
      </c>
    </row>
    <row r="305" spans="1:5" s="35" customFormat="1" ht="12.75">
      <c r="A305" s="75" t="s">
        <v>257</v>
      </c>
      <c r="B305" s="76" t="s">
        <v>277</v>
      </c>
      <c r="C305" s="77"/>
      <c r="D305" s="76"/>
      <c r="E305" s="74">
        <f>E306</f>
        <v>2520011</v>
      </c>
    </row>
    <row r="306" spans="1:5" s="29" customFormat="1" ht="12.75">
      <c r="A306" s="32" t="s">
        <v>136</v>
      </c>
      <c r="B306" s="51" t="s">
        <v>194</v>
      </c>
      <c r="C306" s="37"/>
      <c r="D306" s="50"/>
      <c r="E306" s="31">
        <f>E307</f>
        <v>2520011</v>
      </c>
    </row>
    <row r="307" spans="1:5" s="29" customFormat="1" ht="42" customHeight="1">
      <c r="A307" s="94" t="s">
        <v>246</v>
      </c>
      <c r="B307" s="51" t="s">
        <v>194</v>
      </c>
      <c r="C307" s="37" t="s">
        <v>137</v>
      </c>
      <c r="D307" s="50"/>
      <c r="E307" s="31">
        <f>E308</f>
        <v>2520011</v>
      </c>
    </row>
    <row r="308" spans="1:5" s="29" customFormat="1" ht="26.25">
      <c r="A308" s="67" t="s">
        <v>139</v>
      </c>
      <c r="B308" s="50" t="s">
        <v>194</v>
      </c>
      <c r="C308" s="27" t="s">
        <v>138</v>
      </c>
      <c r="D308" s="50"/>
      <c r="E308" s="28">
        <f>E309</f>
        <v>2520011</v>
      </c>
    </row>
    <row r="309" spans="1:5" s="29" customFormat="1" ht="26.25">
      <c r="A309" s="46" t="s">
        <v>111</v>
      </c>
      <c r="B309" s="50" t="s">
        <v>194</v>
      </c>
      <c r="C309" s="27" t="s">
        <v>140</v>
      </c>
      <c r="D309" s="50"/>
      <c r="E309" s="28">
        <f>E310+E312+E314</f>
        <v>2520011</v>
      </c>
    </row>
    <row r="310" spans="1:5" s="20" customFormat="1" ht="52.5">
      <c r="A310" s="95" t="s">
        <v>159</v>
      </c>
      <c r="B310" s="48" t="s">
        <v>194</v>
      </c>
      <c r="C310" s="18" t="s">
        <v>140</v>
      </c>
      <c r="D310" s="48" t="s">
        <v>6</v>
      </c>
      <c r="E310" s="21">
        <f>E311</f>
        <v>2110046</v>
      </c>
    </row>
    <row r="311" spans="1:5" s="20" customFormat="1" ht="12.75">
      <c r="A311" s="95" t="s">
        <v>112</v>
      </c>
      <c r="B311" s="48" t="s">
        <v>194</v>
      </c>
      <c r="C311" s="18" t="s">
        <v>140</v>
      </c>
      <c r="D311" s="48" t="s">
        <v>2</v>
      </c>
      <c r="E311" s="22">
        <f>1620619+489427</f>
        <v>2110046</v>
      </c>
    </row>
    <row r="312" spans="1:5" s="20" customFormat="1" ht="26.25">
      <c r="A312" s="95" t="s">
        <v>49</v>
      </c>
      <c r="B312" s="48" t="s">
        <v>194</v>
      </c>
      <c r="C312" s="18" t="s">
        <v>140</v>
      </c>
      <c r="D312" s="48" t="s">
        <v>35</v>
      </c>
      <c r="E312" s="21">
        <f>E313</f>
        <v>406965</v>
      </c>
    </row>
    <row r="313" spans="1:5" s="20" customFormat="1" ht="26.25">
      <c r="A313" s="95" t="s">
        <v>37</v>
      </c>
      <c r="B313" s="48" t="s">
        <v>194</v>
      </c>
      <c r="C313" s="18" t="s">
        <v>140</v>
      </c>
      <c r="D313" s="48" t="s">
        <v>7</v>
      </c>
      <c r="E313" s="22">
        <f>356965+50000</f>
        <v>406965</v>
      </c>
    </row>
    <row r="314" spans="1:5" s="29" customFormat="1" ht="12.75">
      <c r="A314" s="95" t="s">
        <v>39</v>
      </c>
      <c r="B314" s="50" t="s">
        <v>194</v>
      </c>
      <c r="C314" s="27" t="s">
        <v>140</v>
      </c>
      <c r="D314" s="49" t="s">
        <v>38</v>
      </c>
      <c r="E314" s="26">
        <f>E315</f>
        <v>3000</v>
      </c>
    </row>
    <row r="315" spans="1:5" s="29" customFormat="1" ht="12.75">
      <c r="A315" s="95" t="s">
        <v>41</v>
      </c>
      <c r="B315" s="50" t="s">
        <v>194</v>
      </c>
      <c r="C315" s="27" t="s">
        <v>140</v>
      </c>
      <c r="D315" s="50" t="s">
        <v>40</v>
      </c>
      <c r="E315" s="30">
        <v>3000</v>
      </c>
    </row>
    <row r="316" spans="1:5" s="29" customFormat="1" ht="26.25">
      <c r="A316" s="75" t="s">
        <v>258</v>
      </c>
      <c r="B316" s="76" t="s">
        <v>278</v>
      </c>
      <c r="C316" s="84"/>
      <c r="D316" s="81"/>
      <c r="E316" s="74">
        <f aca="true" t="shared" si="1" ref="E316:E321">E317</f>
        <v>2751380.5300000003</v>
      </c>
    </row>
    <row r="317" spans="1:5" s="29" customFormat="1" ht="26.25">
      <c r="A317" s="32" t="s">
        <v>22</v>
      </c>
      <c r="B317" s="51" t="s">
        <v>195</v>
      </c>
      <c r="C317" s="37"/>
      <c r="D317" s="50"/>
      <c r="E317" s="31">
        <f t="shared" si="1"/>
        <v>2751380.5300000003</v>
      </c>
    </row>
    <row r="318" spans="1:5" s="29" customFormat="1" ht="41.25">
      <c r="A318" s="94" t="s">
        <v>157</v>
      </c>
      <c r="B318" s="51" t="s">
        <v>195</v>
      </c>
      <c r="C318" s="37" t="s">
        <v>30</v>
      </c>
      <c r="D318" s="50"/>
      <c r="E318" s="31">
        <f t="shared" si="1"/>
        <v>2751380.5300000003</v>
      </c>
    </row>
    <row r="319" spans="1:5" s="29" customFormat="1" ht="26.25">
      <c r="A319" s="67" t="s">
        <v>32</v>
      </c>
      <c r="B319" s="50" t="s">
        <v>195</v>
      </c>
      <c r="C319" s="27" t="s">
        <v>31</v>
      </c>
      <c r="D319" s="50"/>
      <c r="E319" s="31">
        <f t="shared" si="1"/>
        <v>2751380.5300000003</v>
      </c>
    </row>
    <row r="320" spans="1:5" s="29" customFormat="1" ht="12.75">
      <c r="A320" s="46" t="s">
        <v>142</v>
      </c>
      <c r="B320" s="50" t="s">
        <v>195</v>
      </c>
      <c r="C320" s="27" t="s">
        <v>141</v>
      </c>
      <c r="D320" s="50"/>
      <c r="E320" s="28">
        <f t="shared" si="1"/>
        <v>2751380.5300000003</v>
      </c>
    </row>
    <row r="321" spans="1:5" s="29" customFormat="1" ht="12.75">
      <c r="A321" s="95" t="s">
        <v>144</v>
      </c>
      <c r="B321" s="50" t="s">
        <v>195</v>
      </c>
      <c r="C321" s="27" t="s">
        <v>141</v>
      </c>
      <c r="D321" s="50" t="s">
        <v>143</v>
      </c>
      <c r="E321" s="28">
        <f t="shared" si="1"/>
        <v>2751380.5300000003</v>
      </c>
    </row>
    <row r="322" spans="1:5" s="29" customFormat="1" ht="12.75">
      <c r="A322" s="95" t="s">
        <v>146</v>
      </c>
      <c r="B322" s="50" t="s">
        <v>195</v>
      </c>
      <c r="C322" s="27" t="s">
        <v>141</v>
      </c>
      <c r="D322" s="50" t="s">
        <v>145</v>
      </c>
      <c r="E322" s="30">
        <f>2500000+1251380.53-1000000</f>
        <v>2751380.5300000003</v>
      </c>
    </row>
    <row r="323" spans="1:5" s="29" customFormat="1" ht="12.75">
      <c r="A323" s="42"/>
      <c r="B323" s="56"/>
      <c r="C323" s="43"/>
      <c r="D323" s="64"/>
      <c r="E323" s="44"/>
    </row>
    <row r="324" spans="1:5" s="29" customFormat="1" ht="12.75">
      <c r="A324" s="40"/>
      <c r="B324" s="56"/>
      <c r="C324" s="43"/>
      <c r="D324" s="64"/>
      <c r="E324" s="40"/>
    </row>
    <row r="325" spans="2:4" s="29" customFormat="1" ht="12.75">
      <c r="B325" s="45"/>
      <c r="C325" s="45"/>
      <c r="D325" s="65"/>
    </row>
    <row r="326" spans="2:4" s="29" customFormat="1" ht="12.75">
      <c r="B326" s="45"/>
      <c r="C326" s="45"/>
      <c r="D326" s="65"/>
    </row>
    <row r="327" spans="2:4" s="29" customFormat="1" ht="12.75">
      <c r="B327" s="45"/>
      <c r="C327" s="45"/>
      <c r="D327" s="65"/>
    </row>
    <row r="328" spans="2:4" s="29" customFormat="1" ht="12.75">
      <c r="B328" s="45"/>
      <c r="C328" s="45"/>
      <c r="D328" s="65"/>
    </row>
    <row r="329" s="29" customFormat="1" ht="12.75">
      <c r="D329" s="54"/>
    </row>
    <row r="330" s="29" customFormat="1" ht="12.75">
      <c r="D330" s="54"/>
    </row>
    <row r="331" s="29" customFormat="1" ht="12.75">
      <c r="D331" s="54"/>
    </row>
    <row r="332" s="29" customFormat="1" ht="12.75">
      <c r="D332" s="54"/>
    </row>
    <row r="333" s="29" customFormat="1" ht="12.75">
      <c r="D333" s="54"/>
    </row>
    <row r="334" s="29" customFormat="1" ht="12.75">
      <c r="D334" s="54"/>
    </row>
    <row r="335" s="29" customFormat="1" ht="12.75">
      <c r="D335" s="54"/>
    </row>
    <row r="336" s="29" customFormat="1" ht="12.75">
      <c r="D336" s="54"/>
    </row>
    <row r="337" s="29" customFormat="1" ht="12.75">
      <c r="D337" s="54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</sheetData>
  <sheetProtection/>
  <mergeCells count="4">
    <mergeCell ref="B2:E2"/>
    <mergeCell ref="C6:E6"/>
    <mergeCell ref="C7:E7"/>
    <mergeCell ref="A9:E9"/>
  </mergeCells>
  <printOptions/>
  <pageMargins left="0.7874015748031497" right="0.3937007874015748" top="0.5905511811023623" bottom="0.5118110236220472" header="0.31496062992125984" footer="0.31496062992125984"/>
  <pageSetup fitToHeight="10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0"/>
  <sheetViews>
    <sheetView zoomScalePageLayoutView="0" workbookViewId="0" topLeftCell="A256">
      <selection activeCell="A182" sqref="A182:D262"/>
    </sheetView>
  </sheetViews>
  <sheetFormatPr defaultColWidth="9.375" defaultRowHeight="12.75"/>
  <cols>
    <col min="1" max="1" width="56.375" style="1" customWidth="1"/>
    <col min="2" max="2" width="13.00390625" style="4" customWidth="1"/>
    <col min="3" max="3" width="9.375" style="4" customWidth="1"/>
    <col min="4" max="4" width="13.375" style="1" customWidth="1"/>
    <col min="5" max="16384" width="9.375" style="66" customWidth="1"/>
  </cols>
  <sheetData>
    <row r="1" ht="12.75">
      <c r="B1" s="4" t="s">
        <v>285</v>
      </c>
    </row>
    <row r="2" spans="2:4" ht="42" customHeight="1">
      <c r="B2" s="126" t="s">
        <v>329</v>
      </c>
      <c r="C2" s="126"/>
      <c r="D2" s="126"/>
    </row>
    <row r="3" ht="12.75">
      <c r="B3" s="4" t="s">
        <v>352</v>
      </c>
    </row>
    <row r="5" spans="3:4" ht="12.75">
      <c r="C5" s="127" t="s">
        <v>282</v>
      </c>
      <c r="D5" s="127"/>
    </row>
    <row r="6" spans="3:4" ht="108" customHeight="1">
      <c r="C6" s="125" t="s">
        <v>291</v>
      </c>
      <c r="D6" s="125"/>
    </row>
    <row r="7" spans="3:4" ht="12.75" customHeight="1">
      <c r="C7" s="125" t="s">
        <v>290</v>
      </c>
      <c r="D7" s="125"/>
    </row>
    <row r="8" spans="2:4" ht="12.75">
      <c r="B8" s="3"/>
      <c r="C8" s="3"/>
      <c r="D8" s="3"/>
    </row>
    <row r="9" spans="1:4" ht="68.25" customHeight="1">
      <c r="A9" s="124" t="s">
        <v>281</v>
      </c>
      <c r="B9" s="124"/>
      <c r="C9" s="124"/>
      <c r="D9" s="124"/>
    </row>
    <row r="10" ht="15" customHeight="1">
      <c r="D10" s="5" t="s">
        <v>5</v>
      </c>
    </row>
    <row r="11" spans="1:4" ht="102" customHeight="1">
      <c r="A11" s="6" t="s">
        <v>9</v>
      </c>
      <c r="B11" s="7" t="s">
        <v>149</v>
      </c>
      <c r="C11" s="7" t="s">
        <v>267</v>
      </c>
      <c r="D11" s="7" t="s">
        <v>196</v>
      </c>
    </row>
    <row r="12" spans="1:4" ht="12.75">
      <c r="A12" s="6">
        <v>1</v>
      </c>
      <c r="B12" s="9" t="s">
        <v>0</v>
      </c>
      <c r="C12" s="9" t="s">
        <v>1</v>
      </c>
      <c r="D12" s="10" t="s">
        <v>23</v>
      </c>
    </row>
    <row r="13" spans="1:4" ht="12.75">
      <c r="A13" s="14" t="s">
        <v>248</v>
      </c>
      <c r="B13" s="12"/>
      <c r="C13" s="12"/>
      <c r="D13" s="15">
        <f>D14+D33+D38+D46+D54+D70+D94+D111+D132+D141+D160+D181+D198+D208+D213+D220+D241+D245+D249+D256+D238+D253</f>
        <v>129095673.44000001</v>
      </c>
    </row>
    <row r="14" spans="1:4" ht="41.25">
      <c r="A14" s="94" t="s">
        <v>261</v>
      </c>
      <c r="B14" s="37" t="s">
        <v>118</v>
      </c>
      <c r="C14" s="62"/>
      <c r="D14" s="31">
        <f>D15</f>
        <v>1964000</v>
      </c>
    </row>
    <row r="15" spans="1:4" ht="26.25">
      <c r="A15" s="67" t="s">
        <v>235</v>
      </c>
      <c r="B15" s="27" t="s">
        <v>119</v>
      </c>
      <c r="C15" s="62"/>
      <c r="D15" s="28">
        <f>D16+D24+D27+D30</f>
        <v>1964000</v>
      </c>
    </row>
    <row r="16" spans="1:4" ht="26.25">
      <c r="A16" s="46" t="s">
        <v>120</v>
      </c>
      <c r="B16" s="27" t="s">
        <v>215</v>
      </c>
      <c r="C16" s="62"/>
      <c r="D16" s="28">
        <f>D17+D19+D21</f>
        <v>704000</v>
      </c>
    </row>
    <row r="17" spans="1:4" ht="26.25">
      <c r="A17" s="95" t="s">
        <v>49</v>
      </c>
      <c r="B17" s="18" t="s">
        <v>215</v>
      </c>
      <c r="C17" s="62" t="s">
        <v>35</v>
      </c>
      <c r="D17" s="28">
        <f>D18</f>
        <v>100000</v>
      </c>
    </row>
    <row r="18" spans="1:4" ht="26.25">
      <c r="A18" s="95" t="s">
        <v>37</v>
      </c>
      <c r="B18" s="18" t="s">
        <v>215</v>
      </c>
      <c r="C18" s="62" t="s">
        <v>7</v>
      </c>
      <c r="D18" s="22">
        <f>приложение_4!F265</f>
        <v>100000</v>
      </c>
    </row>
    <row r="19" spans="1:4" ht="12.75">
      <c r="A19" s="95" t="s">
        <v>150</v>
      </c>
      <c r="B19" s="18" t="s">
        <v>215</v>
      </c>
      <c r="C19" s="48" t="s">
        <v>100</v>
      </c>
      <c r="D19" s="21">
        <f>D20</f>
        <v>142000</v>
      </c>
    </row>
    <row r="20" spans="1:4" ht="12.75">
      <c r="A20" s="95" t="s">
        <v>102</v>
      </c>
      <c r="B20" s="18" t="s">
        <v>215</v>
      </c>
      <c r="C20" s="48" t="s">
        <v>101</v>
      </c>
      <c r="D20" s="22">
        <f>приложение_4!F267</f>
        <v>142000</v>
      </c>
    </row>
    <row r="21" spans="1:4" ht="12.75">
      <c r="A21" s="95" t="s">
        <v>39</v>
      </c>
      <c r="B21" s="18" t="s">
        <v>215</v>
      </c>
      <c r="C21" s="48" t="s">
        <v>38</v>
      </c>
      <c r="D21" s="21">
        <f>D22+D23</f>
        <v>462000</v>
      </c>
    </row>
    <row r="22" spans="1:4" ht="27" customHeight="1">
      <c r="A22" s="95" t="s">
        <v>86</v>
      </c>
      <c r="B22" s="18" t="s">
        <v>215</v>
      </c>
      <c r="C22" s="48" t="s">
        <v>82</v>
      </c>
      <c r="D22" s="22">
        <f>приложение_4!F269</f>
        <v>262000</v>
      </c>
    </row>
    <row r="23" spans="1:4" ht="12.75">
      <c r="A23" s="95" t="s">
        <v>148</v>
      </c>
      <c r="B23" s="18" t="s">
        <v>215</v>
      </c>
      <c r="C23" s="48" t="s">
        <v>147</v>
      </c>
      <c r="D23" s="22">
        <f>приложение_4!F46</f>
        <v>200000</v>
      </c>
    </row>
    <row r="24" spans="1:4" ht="26.25">
      <c r="A24" s="46" t="s">
        <v>121</v>
      </c>
      <c r="B24" s="27" t="s">
        <v>216</v>
      </c>
      <c r="C24" s="50"/>
      <c r="D24" s="28">
        <f>D25</f>
        <v>110000</v>
      </c>
    </row>
    <row r="25" spans="1:4" ht="26.25">
      <c r="A25" s="95" t="s">
        <v>49</v>
      </c>
      <c r="B25" s="27" t="s">
        <v>216</v>
      </c>
      <c r="C25" s="50" t="s">
        <v>35</v>
      </c>
      <c r="D25" s="28">
        <f>D26</f>
        <v>110000</v>
      </c>
    </row>
    <row r="26" spans="1:4" ht="26.25">
      <c r="A26" s="95" t="s">
        <v>37</v>
      </c>
      <c r="B26" s="27" t="s">
        <v>216</v>
      </c>
      <c r="C26" s="50" t="s">
        <v>7</v>
      </c>
      <c r="D26" s="30">
        <f>приложение_4!F272</f>
        <v>110000</v>
      </c>
    </row>
    <row r="27" spans="1:4" ht="52.5">
      <c r="A27" s="46" t="s">
        <v>237</v>
      </c>
      <c r="B27" s="27" t="s">
        <v>236</v>
      </c>
      <c r="C27" s="50"/>
      <c r="D27" s="28">
        <f>D28</f>
        <v>1000000</v>
      </c>
    </row>
    <row r="28" spans="1:4" ht="12.75">
      <c r="A28" s="95" t="s">
        <v>150</v>
      </c>
      <c r="B28" s="27" t="s">
        <v>236</v>
      </c>
      <c r="C28" s="50" t="s">
        <v>100</v>
      </c>
      <c r="D28" s="28">
        <f>D29</f>
        <v>1000000</v>
      </c>
    </row>
    <row r="29" spans="1:4" ht="12.75">
      <c r="A29" s="95" t="s">
        <v>102</v>
      </c>
      <c r="B29" s="27" t="s">
        <v>236</v>
      </c>
      <c r="C29" s="50" t="s">
        <v>101</v>
      </c>
      <c r="D29" s="30">
        <f>приложение_4!F275</f>
        <v>1000000</v>
      </c>
    </row>
    <row r="30" spans="1:4" ht="105">
      <c r="A30" s="71" t="s">
        <v>128</v>
      </c>
      <c r="B30" s="27" t="s">
        <v>288</v>
      </c>
      <c r="C30" s="63"/>
      <c r="D30" s="39">
        <f>D31</f>
        <v>150000</v>
      </c>
    </row>
    <row r="31" spans="1:4" ht="12.75">
      <c r="A31" s="95" t="s">
        <v>129</v>
      </c>
      <c r="B31" s="27" t="s">
        <v>288</v>
      </c>
      <c r="C31" s="63" t="s">
        <v>61</v>
      </c>
      <c r="D31" s="39">
        <f>D32</f>
        <v>150000</v>
      </c>
    </row>
    <row r="32" spans="1:4" ht="12.75">
      <c r="A32" s="95" t="s">
        <v>8</v>
      </c>
      <c r="B32" s="27" t="s">
        <v>288</v>
      </c>
      <c r="C32" s="50" t="s">
        <v>130</v>
      </c>
      <c r="D32" s="30">
        <f>приложение_4!F259</f>
        <v>150000</v>
      </c>
    </row>
    <row r="33" spans="1:4" ht="13.5">
      <c r="A33" s="94" t="s">
        <v>123</v>
      </c>
      <c r="B33" s="37" t="s">
        <v>122</v>
      </c>
      <c r="C33" s="50"/>
      <c r="D33" s="31">
        <f>D34</f>
        <v>250000</v>
      </c>
    </row>
    <row r="34" spans="1:4" ht="26.25">
      <c r="A34" s="67" t="s">
        <v>125</v>
      </c>
      <c r="B34" s="27" t="s">
        <v>124</v>
      </c>
      <c r="C34" s="50"/>
      <c r="D34" s="28">
        <f>D35</f>
        <v>250000</v>
      </c>
    </row>
    <row r="35" spans="1:4" ht="39">
      <c r="A35" s="46" t="s">
        <v>127</v>
      </c>
      <c r="B35" s="27" t="s">
        <v>126</v>
      </c>
      <c r="C35" s="50"/>
      <c r="D35" s="28">
        <f>D36</f>
        <v>250000</v>
      </c>
    </row>
    <row r="36" spans="1:4" ht="26.25">
      <c r="A36" s="95" t="s">
        <v>49</v>
      </c>
      <c r="B36" s="27" t="s">
        <v>126</v>
      </c>
      <c r="C36" s="50" t="s">
        <v>35</v>
      </c>
      <c r="D36" s="28">
        <f>D37</f>
        <v>250000</v>
      </c>
    </row>
    <row r="37" spans="1:4" ht="26.25">
      <c r="A37" s="95" t="s">
        <v>37</v>
      </c>
      <c r="B37" s="27" t="s">
        <v>126</v>
      </c>
      <c r="C37" s="50" t="s">
        <v>7</v>
      </c>
      <c r="D37" s="30">
        <f>приложение_4!F280</f>
        <v>250000</v>
      </c>
    </row>
    <row r="38" spans="1:4" ht="27">
      <c r="A38" s="94" t="s">
        <v>175</v>
      </c>
      <c r="B38" s="58" t="s">
        <v>77</v>
      </c>
      <c r="C38" s="48"/>
      <c r="D38" s="19">
        <f>D39</f>
        <v>2260423.69</v>
      </c>
    </row>
    <row r="39" spans="1:4" ht="26.25">
      <c r="A39" s="67" t="s">
        <v>79</v>
      </c>
      <c r="B39" s="18" t="s">
        <v>78</v>
      </c>
      <c r="C39" s="48"/>
      <c r="D39" s="21">
        <f>D40+D43</f>
        <v>2260423.69</v>
      </c>
    </row>
    <row r="40" spans="1:4" ht="52.5">
      <c r="A40" s="46" t="s">
        <v>81</v>
      </c>
      <c r="B40" s="18" t="s">
        <v>80</v>
      </c>
      <c r="C40" s="57"/>
      <c r="D40" s="21">
        <f>D41</f>
        <v>1276123.69</v>
      </c>
    </row>
    <row r="41" spans="1:4" ht="26.25">
      <c r="A41" s="95" t="s">
        <v>49</v>
      </c>
      <c r="B41" s="18" t="s">
        <v>80</v>
      </c>
      <c r="C41" s="48" t="s">
        <v>35</v>
      </c>
      <c r="D41" s="21">
        <f>D42</f>
        <v>1276123.69</v>
      </c>
    </row>
    <row r="42" spans="1:4" ht="26.25">
      <c r="A42" s="95" t="s">
        <v>37</v>
      </c>
      <c r="B42" s="18" t="s">
        <v>80</v>
      </c>
      <c r="C42" s="48" t="s">
        <v>7</v>
      </c>
      <c r="D42" s="22">
        <f>приложение_4!F151</f>
        <v>1276123.69</v>
      </c>
    </row>
    <row r="43" spans="1:4" ht="26.25">
      <c r="A43" s="46" t="s">
        <v>238</v>
      </c>
      <c r="B43" s="24" t="s">
        <v>234</v>
      </c>
      <c r="C43" s="49"/>
      <c r="D43" s="26">
        <f>D44</f>
        <v>984300</v>
      </c>
    </row>
    <row r="44" spans="1:4" ht="12.75">
      <c r="A44" s="95" t="s">
        <v>39</v>
      </c>
      <c r="B44" s="24" t="s">
        <v>234</v>
      </c>
      <c r="C44" s="49" t="s">
        <v>38</v>
      </c>
      <c r="D44" s="26">
        <f>D45</f>
        <v>984300</v>
      </c>
    </row>
    <row r="45" spans="1:4" ht="39">
      <c r="A45" s="95" t="s">
        <v>247</v>
      </c>
      <c r="B45" s="24" t="s">
        <v>234</v>
      </c>
      <c r="C45" s="49" t="s">
        <v>82</v>
      </c>
      <c r="D45" s="22">
        <f>приложение_4!F162</f>
        <v>984300</v>
      </c>
    </row>
    <row r="46" spans="1:4" ht="41.25">
      <c r="A46" s="94" t="s">
        <v>353</v>
      </c>
      <c r="B46" s="37" t="s">
        <v>50</v>
      </c>
      <c r="C46" s="50"/>
      <c r="D46" s="31">
        <f>D47</f>
        <v>4430218.42</v>
      </c>
    </row>
    <row r="47" spans="1:4" ht="26.25">
      <c r="A47" s="67" t="s">
        <v>161</v>
      </c>
      <c r="B47" s="27" t="s">
        <v>51</v>
      </c>
      <c r="C47" s="50"/>
      <c r="D47" s="28">
        <f>D48+D51</f>
        <v>4430218.42</v>
      </c>
    </row>
    <row r="48" spans="1:4" ht="39">
      <c r="A48" s="46" t="s">
        <v>53</v>
      </c>
      <c r="B48" s="27" t="s">
        <v>52</v>
      </c>
      <c r="C48" s="50"/>
      <c r="D48" s="28">
        <f>D49</f>
        <v>2872188.42</v>
      </c>
    </row>
    <row r="49" spans="1:4" ht="52.5">
      <c r="A49" s="95" t="s">
        <v>159</v>
      </c>
      <c r="B49" s="27" t="s">
        <v>52</v>
      </c>
      <c r="C49" s="50" t="s">
        <v>6</v>
      </c>
      <c r="D49" s="28">
        <f>D50</f>
        <v>2872188.42</v>
      </c>
    </row>
    <row r="50" spans="1:4" ht="26.25">
      <c r="A50" s="95" t="s">
        <v>29</v>
      </c>
      <c r="B50" s="27" t="s">
        <v>52</v>
      </c>
      <c r="C50" s="50" t="s">
        <v>4</v>
      </c>
      <c r="D50" s="30">
        <f>приложение_4!F51</f>
        <v>2872188.42</v>
      </c>
    </row>
    <row r="51" spans="1:4" ht="39">
      <c r="A51" s="46" t="s">
        <v>197</v>
      </c>
      <c r="B51" s="18" t="s">
        <v>198</v>
      </c>
      <c r="C51" s="48"/>
      <c r="D51" s="21">
        <f>D52</f>
        <v>1558030</v>
      </c>
    </row>
    <row r="52" spans="1:4" ht="26.25">
      <c r="A52" s="95" t="s">
        <v>49</v>
      </c>
      <c r="B52" s="18" t="s">
        <v>198</v>
      </c>
      <c r="C52" s="48" t="s">
        <v>35</v>
      </c>
      <c r="D52" s="21">
        <f>D53</f>
        <v>1558030</v>
      </c>
    </row>
    <row r="53" spans="1:4" ht="26.25">
      <c r="A53" s="95" t="s">
        <v>37</v>
      </c>
      <c r="B53" s="18" t="s">
        <v>198</v>
      </c>
      <c r="C53" s="48" t="s">
        <v>7</v>
      </c>
      <c r="D53" s="22">
        <f>приложение_4!F54</f>
        <v>1558030</v>
      </c>
    </row>
    <row r="54" spans="1:4" ht="41.25">
      <c r="A54" s="94" t="s">
        <v>259</v>
      </c>
      <c r="B54" s="58" t="s">
        <v>62</v>
      </c>
      <c r="C54" s="50"/>
      <c r="D54" s="31">
        <f>D55</f>
        <v>2071056</v>
      </c>
    </row>
    <row r="55" spans="1:4" ht="26.25">
      <c r="A55" s="67" t="s">
        <v>64</v>
      </c>
      <c r="B55" s="18" t="s">
        <v>63</v>
      </c>
      <c r="C55" s="50"/>
      <c r="D55" s="28">
        <f>D56+D59+D62+D65</f>
        <v>2071056</v>
      </c>
    </row>
    <row r="56" spans="1:4" ht="12.75">
      <c r="A56" s="46" t="s">
        <v>177</v>
      </c>
      <c r="B56" s="18" t="s">
        <v>166</v>
      </c>
      <c r="C56" s="50"/>
      <c r="D56" s="28">
        <f>D58</f>
        <v>200000</v>
      </c>
    </row>
    <row r="57" spans="1:4" ht="12.75">
      <c r="A57" s="95" t="s">
        <v>39</v>
      </c>
      <c r="B57" s="18" t="s">
        <v>166</v>
      </c>
      <c r="C57" s="50" t="s">
        <v>38</v>
      </c>
      <c r="D57" s="28">
        <f>D58</f>
        <v>200000</v>
      </c>
    </row>
    <row r="58" spans="1:4" ht="12.75">
      <c r="A58" s="95" t="s">
        <v>46</v>
      </c>
      <c r="B58" s="18" t="s">
        <v>166</v>
      </c>
      <c r="C58" s="50" t="s">
        <v>45</v>
      </c>
      <c r="D58" s="30">
        <f>приложение_4!F40</f>
        <v>200000</v>
      </c>
    </row>
    <row r="59" spans="1:4" ht="12.75">
      <c r="A59" s="46" t="s">
        <v>66</v>
      </c>
      <c r="B59" s="18" t="s">
        <v>65</v>
      </c>
      <c r="C59" s="48"/>
      <c r="D59" s="21">
        <f>D60</f>
        <v>445000</v>
      </c>
    </row>
    <row r="60" spans="1:4" ht="26.25">
      <c r="A60" s="95" t="s">
        <v>49</v>
      </c>
      <c r="B60" s="18" t="s">
        <v>65</v>
      </c>
      <c r="C60" s="48" t="s">
        <v>35</v>
      </c>
      <c r="D60" s="21">
        <f>D61</f>
        <v>445000</v>
      </c>
    </row>
    <row r="61" spans="1:4" ht="26.25">
      <c r="A61" s="95" t="s">
        <v>37</v>
      </c>
      <c r="B61" s="18" t="s">
        <v>65</v>
      </c>
      <c r="C61" s="48" t="s">
        <v>7</v>
      </c>
      <c r="D61" s="22">
        <f>приложение_4!F109</f>
        <v>445000</v>
      </c>
    </row>
    <row r="62" spans="1:4" ht="12.75">
      <c r="A62" s="46" t="s">
        <v>68</v>
      </c>
      <c r="B62" s="27" t="s">
        <v>67</v>
      </c>
      <c r="C62" s="50"/>
      <c r="D62" s="28">
        <f>D63</f>
        <v>1235056</v>
      </c>
    </row>
    <row r="63" spans="1:4" ht="52.5">
      <c r="A63" s="95" t="s">
        <v>159</v>
      </c>
      <c r="B63" s="27" t="s">
        <v>67</v>
      </c>
      <c r="C63" s="50" t="s">
        <v>6</v>
      </c>
      <c r="D63" s="28">
        <f>D64</f>
        <v>1235056</v>
      </c>
    </row>
    <row r="64" spans="1:4" ht="26.25">
      <c r="A64" s="95" t="s">
        <v>29</v>
      </c>
      <c r="B64" s="27" t="s">
        <v>67</v>
      </c>
      <c r="C64" s="50" t="s">
        <v>4</v>
      </c>
      <c r="D64" s="30">
        <f>приложение_4!F112</f>
        <v>1235056</v>
      </c>
    </row>
    <row r="65" spans="1:4" ht="12.75">
      <c r="A65" s="46" t="s">
        <v>70</v>
      </c>
      <c r="B65" s="18" t="s">
        <v>69</v>
      </c>
      <c r="C65" s="48"/>
      <c r="D65" s="21">
        <f>D66+D68</f>
        <v>191000</v>
      </c>
    </row>
    <row r="66" spans="1:4" ht="52.5">
      <c r="A66" s="95" t="s">
        <v>159</v>
      </c>
      <c r="B66" s="27" t="s">
        <v>69</v>
      </c>
      <c r="C66" s="50" t="s">
        <v>6</v>
      </c>
      <c r="D66" s="28">
        <f>D67</f>
        <v>178400</v>
      </c>
    </row>
    <row r="67" spans="1:4" ht="26.25">
      <c r="A67" s="95" t="s">
        <v>29</v>
      </c>
      <c r="B67" s="27" t="s">
        <v>69</v>
      </c>
      <c r="C67" s="50" t="s">
        <v>4</v>
      </c>
      <c r="D67" s="30">
        <f>приложение_4!F115</f>
        <v>178400</v>
      </c>
    </row>
    <row r="68" spans="1:4" ht="26.25">
      <c r="A68" s="95" t="s">
        <v>36</v>
      </c>
      <c r="B68" s="18" t="s">
        <v>69</v>
      </c>
      <c r="C68" s="48" t="s">
        <v>35</v>
      </c>
      <c r="D68" s="21">
        <f>D69</f>
        <v>12600</v>
      </c>
    </row>
    <row r="69" spans="1:4" ht="26.25">
      <c r="A69" s="95" t="s">
        <v>37</v>
      </c>
      <c r="B69" s="18" t="s">
        <v>69</v>
      </c>
      <c r="C69" s="48" t="s">
        <v>7</v>
      </c>
      <c r="D69" s="22">
        <f>приложение_4!F117</f>
        <v>12600</v>
      </c>
    </row>
    <row r="70" spans="1:4" ht="27">
      <c r="A70" s="94" t="s">
        <v>105</v>
      </c>
      <c r="B70" s="27" t="s">
        <v>104</v>
      </c>
      <c r="C70" s="50"/>
      <c r="D70" s="31">
        <f>D71+D86</f>
        <v>11661847.14</v>
      </c>
    </row>
    <row r="71" spans="1:4" ht="41.25">
      <c r="A71" s="94" t="s">
        <v>107</v>
      </c>
      <c r="B71" s="37" t="s">
        <v>106</v>
      </c>
      <c r="C71" s="51"/>
      <c r="D71" s="31">
        <f>D72</f>
        <v>10395801.14</v>
      </c>
    </row>
    <row r="72" spans="1:4" ht="12.75">
      <c r="A72" s="67" t="s">
        <v>109</v>
      </c>
      <c r="B72" s="27" t="s">
        <v>108</v>
      </c>
      <c r="C72" s="50"/>
      <c r="D72" s="28">
        <f>D73+D80+D83</f>
        <v>10395801.14</v>
      </c>
    </row>
    <row r="73" spans="1:4" ht="26.25">
      <c r="A73" s="46" t="s">
        <v>111</v>
      </c>
      <c r="B73" s="27" t="s">
        <v>110</v>
      </c>
      <c r="C73" s="50"/>
      <c r="D73" s="28">
        <f>D74+D76+D78</f>
        <v>9842801.14</v>
      </c>
    </row>
    <row r="74" spans="1:4" ht="52.5">
      <c r="A74" s="95" t="s">
        <v>159</v>
      </c>
      <c r="B74" s="27" t="s">
        <v>110</v>
      </c>
      <c r="C74" s="50" t="s">
        <v>6</v>
      </c>
      <c r="D74" s="28">
        <f>D75</f>
        <v>7881682</v>
      </c>
    </row>
    <row r="75" spans="1:4" ht="12.75">
      <c r="A75" s="95" t="s">
        <v>112</v>
      </c>
      <c r="B75" s="27" t="s">
        <v>110</v>
      </c>
      <c r="C75" s="50" t="s">
        <v>2</v>
      </c>
      <c r="D75" s="30">
        <f>приложение_4!F236</f>
        <v>7881682</v>
      </c>
    </row>
    <row r="76" spans="1:4" ht="26.25">
      <c r="A76" s="95" t="s">
        <v>49</v>
      </c>
      <c r="B76" s="27" t="s">
        <v>110</v>
      </c>
      <c r="C76" s="50" t="s">
        <v>35</v>
      </c>
      <c r="D76" s="28">
        <f>D77</f>
        <v>1946119.14</v>
      </c>
    </row>
    <row r="77" spans="1:4" ht="26.25">
      <c r="A77" s="95" t="s">
        <v>37</v>
      </c>
      <c r="B77" s="27" t="s">
        <v>110</v>
      </c>
      <c r="C77" s="50" t="s">
        <v>7</v>
      </c>
      <c r="D77" s="30">
        <f>приложение_4!F238</f>
        <v>1946119.14</v>
      </c>
    </row>
    <row r="78" spans="1:4" ht="12.75">
      <c r="A78" s="95" t="s">
        <v>39</v>
      </c>
      <c r="B78" s="27" t="s">
        <v>110</v>
      </c>
      <c r="C78" s="50" t="s">
        <v>38</v>
      </c>
      <c r="D78" s="28">
        <f>D79</f>
        <v>15000</v>
      </c>
    </row>
    <row r="79" spans="1:4" ht="12.75">
      <c r="A79" s="95" t="s">
        <v>41</v>
      </c>
      <c r="B79" s="27" t="s">
        <v>110</v>
      </c>
      <c r="C79" s="50" t="s">
        <v>40</v>
      </c>
      <c r="D79" s="30">
        <f>приложение_4!F240</f>
        <v>15000</v>
      </c>
    </row>
    <row r="80" spans="1:4" ht="12.75">
      <c r="A80" s="46" t="s">
        <v>212</v>
      </c>
      <c r="B80" s="27" t="s">
        <v>210</v>
      </c>
      <c r="C80" s="59"/>
      <c r="D80" s="28">
        <f>D81</f>
        <v>492427</v>
      </c>
    </row>
    <row r="81" spans="1:4" ht="26.25">
      <c r="A81" s="95" t="s">
        <v>49</v>
      </c>
      <c r="B81" s="27" t="s">
        <v>210</v>
      </c>
      <c r="C81" s="50" t="s">
        <v>35</v>
      </c>
      <c r="D81" s="28">
        <f>D82</f>
        <v>492427</v>
      </c>
    </row>
    <row r="82" spans="1:4" ht="26.25">
      <c r="A82" s="95" t="s">
        <v>37</v>
      </c>
      <c r="B82" s="27" t="s">
        <v>210</v>
      </c>
      <c r="C82" s="50" t="s">
        <v>7</v>
      </c>
      <c r="D82" s="30">
        <f>приложение_4!F243</f>
        <v>492427</v>
      </c>
    </row>
    <row r="83" spans="1:4" ht="26.25">
      <c r="A83" s="46" t="s">
        <v>213</v>
      </c>
      <c r="B83" s="27" t="s">
        <v>211</v>
      </c>
      <c r="C83" s="50"/>
      <c r="D83" s="28">
        <f>D84</f>
        <v>60573</v>
      </c>
    </row>
    <row r="84" spans="1:4" ht="26.25">
      <c r="A84" s="95" t="s">
        <v>49</v>
      </c>
      <c r="B84" s="27" t="s">
        <v>211</v>
      </c>
      <c r="C84" s="50" t="s">
        <v>35</v>
      </c>
      <c r="D84" s="28">
        <f>D85</f>
        <v>60573</v>
      </c>
    </row>
    <row r="85" spans="1:4" ht="26.25">
      <c r="A85" s="95" t="s">
        <v>37</v>
      </c>
      <c r="B85" s="27" t="s">
        <v>211</v>
      </c>
      <c r="C85" s="50" t="s">
        <v>7</v>
      </c>
      <c r="D85" s="30">
        <f>приложение_4!F246</f>
        <v>60573</v>
      </c>
    </row>
    <row r="86" spans="1:4" ht="27">
      <c r="A86" s="94" t="s">
        <v>114</v>
      </c>
      <c r="B86" s="37" t="s">
        <v>113</v>
      </c>
      <c r="C86" s="50"/>
      <c r="D86" s="31">
        <f>D87</f>
        <v>1266046</v>
      </c>
    </row>
    <row r="87" spans="1:4" ht="26.25">
      <c r="A87" s="67" t="s">
        <v>116</v>
      </c>
      <c r="B87" s="27" t="s">
        <v>115</v>
      </c>
      <c r="C87" s="50"/>
      <c r="D87" s="28">
        <f>D88+D91</f>
        <v>1266046</v>
      </c>
    </row>
    <row r="88" spans="1:4" ht="26.25">
      <c r="A88" s="46" t="s">
        <v>111</v>
      </c>
      <c r="B88" s="27" t="s">
        <v>117</v>
      </c>
      <c r="C88" s="50"/>
      <c r="D88" s="28">
        <f>D89</f>
        <v>1035323</v>
      </c>
    </row>
    <row r="89" spans="1:4" ht="52.5">
      <c r="A89" s="95" t="s">
        <v>159</v>
      </c>
      <c r="B89" s="27" t="s">
        <v>117</v>
      </c>
      <c r="C89" s="49" t="s">
        <v>6</v>
      </c>
      <c r="D89" s="26">
        <f>D90</f>
        <v>1035323</v>
      </c>
    </row>
    <row r="90" spans="1:4" ht="12.75">
      <c r="A90" s="95" t="s">
        <v>112</v>
      </c>
      <c r="B90" s="27" t="s">
        <v>117</v>
      </c>
      <c r="C90" s="50" t="s">
        <v>2</v>
      </c>
      <c r="D90" s="30">
        <f>приложение_4!F251</f>
        <v>1035323</v>
      </c>
    </row>
    <row r="91" spans="1:4" ht="12.75">
      <c r="A91" s="46" t="s">
        <v>212</v>
      </c>
      <c r="B91" s="27" t="s">
        <v>214</v>
      </c>
      <c r="C91" s="50"/>
      <c r="D91" s="26">
        <f>D92</f>
        <v>230723</v>
      </c>
    </row>
    <row r="92" spans="1:4" ht="26.25">
      <c r="A92" s="95" t="s">
        <v>49</v>
      </c>
      <c r="B92" s="27" t="s">
        <v>214</v>
      </c>
      <c r="C92" s="50" t="s">
        <v>35</v>
      </c>
      <c r="D92" s="26">
        <f>D93</f>
        <v>230723</v>
      </c>
    </row>
    <row r="93" spans="1:4" ht="26.25">
      <c r="A93" s="95" t="s">
        <v>37</v>
      </c>
      <c r="B93" s="27" t="s">
        <v>214</v>
      </c>
      <c r="C93" s="50" t="s">
        <v>7</v>
      </c>
      <c r="D93" s="30">
        <f>приложение_4!F254</f>
        <v>230723</v>
      </c>
    </row>
    <row r="94" spans="1:4" ht="30.75" customHeight="1">
      <c r="A94" s="94" t="s">
        <v>151</v>
      </c>
      <c r="B94" s="37" t="s">
        <v>132</v>
      </c>
      <c r="C94" s="50"/>
      <c r="D94" s="31">
        <f>D95</f>
        <v>9730577.809999999</v>
      </c>
    </row>
    <row r="95" spans="1:4" ht="26.25">
      <c r="A95" s="67" t="s">
        <v>134</v>
      </c>
      <c r="B95" s="27" t="s">
        <v>133</v>
      </c>
      <c r="C95" s="50"/>
      <c r="D95" s="28">
        <f>D96+D103+D108</f>
        <v>9730577.809999999</v>
      </c>
    </row>
    <row r="96" spans="1:4" ht="26.25">
      <c r="A96" s="46" t="s">
        <v>111</v>
      </c>
      <c r="B96" s="27" t="s">
        <v>135</v>
      </c>
      <c r="C96" s="50"/>
      <c r="D96" s="28">
        <f>D97+D99+D101</f>
        <v>7254750.81</v>
      </c>
    </row>
    <row r="97" spans="1:4" ht="52.5">
      <c r="A97" s="95" t="s">
        <v>159</v>
      </c>
      <c r="B97" s="27" t="s">
        <v>135</v>
      </c>
      <c r="C97" s="49" t="s">
        <v>6</v>
      </c>
      <c r="D97" s="26">
        <f>D98</f>
        <v>6459665</v>
      </c>
    </row>
    <row r="98" spans="1:4" ht="12.75">
      <c r="A98" s="95" t="s">
        <v>112</v>
      </c>
      <c r="B98" s="27" t="s">
        <v>135</v>
      </c>
      <c r="C98" s="50" t="s">
        <v>2</v>
      </c>
      <c r="D98" s="30">
        <f>приложение_4!F292</f>
        <v>6459665</v>
      </c>
    </row>
    <row r="99" spans="1:4" ht="26.25">
      <c r="A99" s="95" t="s">
        <v>49</v>
      </c>
      <c r="B99" s="27" t="s">
        <v>135</v>
      </c>
      <c r="C99" s="49" t="s">
        <v>35</v>
      </c>
      <c r="D99" s="26">
        <f>D100</f>
        <v>781173</v>
      </c>
    </row>
    <row r="100" spans="1:4" ht="26.25">
      <c r="A100" s="95" t="s">
        <v>37</v>
      </c>
      <c r="B100" s="27" t="s">
        <v>135</v>
      </c>
      <c r="C100" s="50" t="s">
        <v>7</v>
      </c>
      <c r="D100" s="30">
        <f>приложение_4!F294</f>
        <v>781173</v>
      </c>
    </row>
    <row r="101" spans="1:4" ht="12.75">
      <c r="A101" s="95" t="s">
        <v>39</v>
      </c>
      <c r="B101" s="27" t="s">
        <v>135</v>
      </c>
      <c r="C101" s="49" t="s">
        <v>38</v>
      </c>
      <c r="D101" s="26">
        <f>D102</f>
        <v>13912.81</v>
      </c>
    </row>
    <row r="102" spans="1:4" ht="12.75">
      <c r="A102" s="95" t="s">
        <v>41</v>
      </c>
      <c r="B102" s="27" t="s">
        <v>135</v>
      </c>
      <c r="C102" s="50" t="s">
        <v>40</v>
      </c>
      <c r="D102" s="30">
        <f>приложение_4!F296</f>
        <v>13912.81</v>
      </c>
    </row>
    <row r="103" spans="1:4" ht="26.25">
      <c r="A103" s="46" t="s">
        <v>245</v>
      </c>
      <c r="B103" s="27" t="s">
        <v>244</v>
      </c>
      <c r="C103" s="50"/>
      <c r="D103" s="28">
        <f>D106+D104</f>
        <v>1285467</v>
      </c>
    </row>
    <row r="104" spans="1:4" ht="52.5">
      <c r="A104" s="95" t="s">
        <v>159</v>
      </c>
      <c r="B104" s="27" t="s">
        <v>244</v>
      </c>
      <c r="C104" s="50" t="s">
        <v>6</v>
      </c>
      <c r="D104" s="28">
        <f>+D105</f>
        <v>226500</v>
      </c>
    </row>
    <row r="105" spans="1:4" ht="12.75">
      <c r="A105" s="95" t="s">
        <v>112</v>
      </c>
      <c r="B105" s="27" t="s">
        <v>244</v>
      </c>
      <c r="C105" s="50" t="s">
        <v>2</v>
      </c>
      <c r="D105" s="30">
        <f>приложение_4!F299</f>
        <v>226500</v>
      </c>
    </row>
    <row r="106" spans="1:4" ht="26.25">
      <c r="A106" s="95" t="s">
        <v>49</v>
      </c>
      <c r="B106" s="27" t="s">
        <v>244</v>
      </c>
      <c r="C106" s="50" t="s">
        <v>35</v>
      </c>
      <c r="D106" s="28">
        <f>D107</f>
        <v>1058967</v>
      </c>
    </row>
    <row r="107" spans="1:4" ht="26.25">
      <c r="A107" s="95" t="s">
        <v>37</v>
      </c>
      <c r="B107" s="27" t="s">
        <v>244</v>
      </c>
      <c r="C107" s="50" t="s">
        <v>7</v>
      </c>
      <c r="D107" s="30">
        <f>приложение_4!F301</f>
        <v>1058967</v>
      </c>
    </row>
    <row r="108" spans="1:4" ht="26.25">
      <c r="A108" s="46" t="s">
        <v>263</v>
      </c>
      <c r="B108" s="27" t="s">
        <v>233</v>
      </c>
      <c r="C108" s="50"/>
      <c r="D108" s="28">
        <f>D109</f>
        <v>1190360</v>
      </c>
    </row>
    <row r="109" spans="1:4" ht="26.25">
      <c r="A109" s="95" t="s">
        <v>49</v>
      </c>
      <c r="B109" s="27" t="s">
        <v>233</v>
      </c>
      <c r="C109" s="50" t="s">
        <v>35</v>
      </c>
      <c r="D109" s="28">
        <f>D110</f>
        <v>1190360</v>
      </c>
    </row>
    <row r="110" spans="1:4" ht="26.25">
      <c r="A110" s="95" t="s">
        <v>37</v>
      </c>
      <c r="B110" s="27" t="s">
        <v>233</v>
      </c>
      <c r="C110" s="50" t="s">
        <v>7</v>
      </c>
      <c r="D110" s="30">
        <f>приложение_4!F304</f>
        <v>1190360</v>
      </c>
    </row>
    <row r="111" spans="1:4" ht="41.25">
      <c r="A111" s="94" t="s">
        <v>287</v>
      </c>
      <c r="B111" s="47" t="s">
        <v>88</v>
      </c>
      <c r="C111" s="49"/>
      <c r="D111" s="25">
        <f>D112</f>
        <v>17518327.69</v>
      </c>
    </row>
    <row r="112" spans="1:4" ht="12.75">
      <c r="A112" s="67" t="s">
        <v>90</v>
      </c>
      <c r="B112" s="24" t="s">
        <v>89</v>
      </c>
      <c r="C112" s="49"/>
      <c r="D112" s="26">
        <f>D113+D118+D121+D124+D127</f>
        <v>17518327.69</v>
      </c>
    </row>
    <row r="113" spans="1:4" ht="12.75">
      <c r="A113" s="46" t="s">
        <v>87</v>
      </c>
      <c r="B113" s="24" t="s">
        <v>91</v>
      </c>
      <c r="C113" s="49"/>
      <c r="D113" s="26">
        <f>D114+D116</f>
        <v>3876553.52</v>
      </c>
    </row>
    <row r="114" spans="1:4" ht="26.25">
      <c r="A114" s="95" t="s">
        <v>49</v>
      </c>
      <c r="B114" s="24" t="s">
        <v>91</v>
      </c>
      <c r="C114" s="49" t="s">
        <v>35</v>
      </c>
      <c r="D114" s="26">
        <f>D115</f>
        <v>3875553.52</v>
      </c>
    </row>
    <row r="115" spans="1:4" ht="26.25">
      <c r="A115" s="95" t="s">
        <v>37</v>
      </c>
      <c r="B115" s="24" t="s">
        <v>91</v>
      </c>
      <c r="C115" s="49" t="s">
        <v>7</v>
      </c>
      <c r="D115" s="33">
        <f>приложение_4!F192</f>
        <v>3875553.52</v>
      </c>
    </row>
    <row r="116" spans="1:4" ht="12.75">
      <c r="A116" s="95" t="s">
        <v>39</v>
      </c>
      <c r="B116" s="24" t="s">
        <v>91</v>
      </c>
      <c r="C116" s="49" t="s">
        <v>38</v>
      </c>
      <c r="D116" s="26">
        <f>D117</f>
        <v>1000</v>
      </c>
    </row>
    <row r="117" spans="1:4" ht="12.75">
      <c r="A117" s="95" t="s">
        <v>41</v>
      </c>
      <c r="B117" s="24" t="s">
        <v>91</v>
      </c>
      <c r="C117" s="49" t="s">
        <v>40</v>
      </c>
      <c r="D117" s="33">
        <f>приложение_4!F194</f>
        <v>1000</v>
      </c>
    </row>
    <row r="118" spans="1:4" ht="26.25">
      <c r="A118" s="46" t="s">
        <v>93</v>
      </c>
      <c r="B118" s="24" t="s">
        <v>92</v>
      </c>
      <c r="C118" s="49"/>
      <c r="D118" s="26">
        <f>D119</f>
        <v>542840.13</v>
      </c>
    </row>
    <row r="119" spans="1:4" ht="26.25">
      <c r="A119" s="95" t="s">
        <v>49</v>
      </c>
      <c r="B119" s="24" t="s">
        <v>92</v>
      </c>
      <c r="C119" s="49" t="s">
        <v>35</v>
      </c>
      <c r="D119" s="26">
        <f>D120</f>
        <v>542840.13</v>
      </c>
    </row>
    <row r="120" spans="1:4" ht="26.25">
      <c r="A120" s="95" t="s">
        <v>37</v>
      </c>
      <c r="B120" s="24" t="s">
        <v>92</v>
      </c>
      <c r="C120" s="49" t="s">
        <v>7</v>
      </c>
      <c r="D120" s="33">
        <f>приложение_4!F197</f>
        <v>542840.13</v>
      </c>
    </row>
    <row r="121" spans="1:4" ht="12.75">
      <c r="A121" s="46" t="s">
        <v>95</v>
      </c>
      <c r="B121" s="27" t="s">
        <v>94</v>
      </c>
      <c r="C121" s="50"/>
      <c r="D121" s="28">
        <f>D122</f>
        <v>6968854.640000001</v>
      </c>
    </row>
    <row r="122" spans="1:4" ht="26.25">
      <c r="A122" s="95" t="s">
        <v>49</v>
      </c>
      <c r="B122" s="27" t="s">
        <v>94</v>
      </c>
      <c r="C122" s="50" t="s">
        <v>35</v>
      </c>
      <c r="D122" s="28">
        <f>D123</f>
        <v>6968854.640000001</v>
      </c>
    </row>
    <row r="123" spans="1:4" ht="26.25">
      <c r="A123" s="95" t="s">
        <v>37</v>
      </c>
      <c r="B123" s="27" t="s">
        <v>94</v>
      </c>
      <c r="C123" s="50" t="s">
        <v>7</v>
      </c>
      <c r="D123" s="30">
        <f>приложение_4!F200</f>
        <v>6968854.640000001</v>
      </c>
    </row>
    <row r="124" spans="1:4" ht="12.75">
      <c r="A124" s="46" t="s">
        <v>97</v>
      </c>
      <c r="B124" s="24" t="s">
        <v>96</v>
      </c>
      <c r="C124" s="49"/>
      <c r="D124" s="26">
        <f>D125</f>
        <v>506000</v>
      </c>
    </row>
    <row r="125" spans="1:4" ht="26.25">
      <c r="A125" s="95" t="s">
        <v>49</v>
      </c>
      <c r="B125" s="24" t="s">
        <v>96</v>
      </c>
      <c r="C125" s="49" t="s">
        <v>35</v>
      </c>
      <c r="D125" s="26">
        <f>D126</f>
        <v>506000</v>
      </c>
    </row>
    <row r="126" spans="1:4" ht="26.25">
      <c r="A126" s="95" t="s">
        <v>37</v>
      </c>
      <c r="B126" s="24" t="s">
        <v>96</v>
      </c>
      <c r="C126" s="49" t="s">
        <v>7</v>
      </c>
      <c r="D126" s="33">
        <f>приложение_4!F203</f>
        <v>506000</v>
      </c>
    </row>
    <row r="127" spans="1:4" ht="12.75">
      <c r="A127" s="46" t="s">
        <v>99</v>
      </c>
      <c r="B127" s="24" t="s">
        <v>98</v>
      </c>
      <c r="C127" s="49"/>
      <c r="D127" s="26">
        <f>D128+D130</f>
        <v>5624079.4</v>
      </c>
    </row>
    <row r="128" spans="1:4" ht="26.25">
      <c r="A128" s="95" t="s">
        <v>49</v>
      </c>
      <c r="B128" s="24" t="s">
        <v>98</v>
      </c>
      <c r="C128" s="49" t="s">
        <v>35</v>
      </c>
      <c r="D128" s="26">
        <f>D129</f>
        <v>5609079.4</v>
      </c>
    </row>
    <row r="129" spans="1:4" ht="26.25">
      <c r="A129" s="95" t="s">
        <v>37</v>
      </c>
      <c r="B129" s="24" t="s">
        <v>98</v>
      </c>
      <c r="C129" s="49" t="s">
        <v>7</v>
      </c>
      <c r="D129" s="33">
        <f>приложение_4!F206</f>
        <v>5609079.4</v>
      </c>
    </row>
    <row r="130" spans="1:4" ht="12.75">
      <c r="A130" s="95" t="s">
        <v>150</v>
      </c>
      <c r="B130" s="24" t="s">
        <v>98</v>
      </c>
      <c r="C130" s="49" t="s">
        <v>100</v>
      </c>
      <c r="D130" s="26">
        <f>D131</f>
        <v>15000</v>
      </c>
    </row>
    <row r="131" spans="1:4" ht="12.75">
      <c r="A131" s="95" t="s">
        <v>102</v>
      </c>
      <c r="B131" s="24" t="s">
        <v>98</v>
      </c>
      <c r="C131" s="49" t="s">
        <v>101</v>
      </c>
      <c r="D131" s="33">
        <f>приложение_4!F208</f>
        <v>15000</v>
      </c>
    </row>
    <row r="132" spans="1:4" ht="41.25">
      <c r="A132" s="94" t="s">
        <v>246</v>
      </c>
      <c r="B132" s="37" t="s">
        <v>137</v>
      </c>
      <c r="C132" s="50"/>
      <c r="D132" s="31">
        <f>D133</f>
        <v>2520011</v>
      </c>
    </row>
    <row r="133" spans="1:4" ht="26.25">
      <c r="A133" s="67" t="s">
        <v>139</v>
      </c>
      <c r="B133" s="27" t="s">
        <v>138</v>
      </c>
      <c r="C133" s="50"/>
      <c r="D133" s="28">
        <f>D134</f>
        <v>2520011</v>
      </c>
    </row>
    <row r="134" spans="1:4" ht="26.25">
      <c r="A134" s="46" t="s">
        <v>111</v>
      </c>
      <c r="B134" s="27" t="s">
        <v>140</v>
      </c>
      <c r="C134" s="50"/>
      <c r="D134" s="28">
        <f>D135+D137+D139</f>
        <v>2520011</v>
      </c>
    </row>
    <row r="135" spans="1:4" ht="52.5">
      <c r="A135" s="95" t="s">
        <v>159</v>
      </c>
      <c r="B135" s="18" t="s">
        <v>140</v>
      </c>
      <c r="C135" s="48" t="s">
        <v>6</v>
      </c>
      <c r="D135" s="21">
        <f>D136</f>
        <v>2110046</v>
      </c>
    </row>
    <row r="136" spans="1:4" ht="12.75">
      <c r="A136" s="95" t="s">
        <v>112</v>
      </c>
      <c r="B136" s="18" t="s">
        <v>140</v>
      </c>
      <c r="C136" s="48" t="s">
        <v>2</v>
      </c>
      <c r="D136" s="22">
        <f>приложение_4!F311</f>
        <v>2110046</v>
      </c>
    </row>
    <row r="137" spans="1:4" ht="26.25">
      <c r="A137" s="95" t="s">
        <v>49</v>
      </c>
      <c r="B137" s="18" t="s">
        <v>140</v>
      </c>
      <c r="C137" s="48" t="s">
        <v>35</v>
      </c>
      <c r="D137" s="21">
        <f>D138</f>
        <v>406965</v>
      </c>
    </row>
    <row r="138" spans="1:4" ht="26.25">
      <c r="A138" s="95" t="s">
        <v>37</v>
      </c>
      <c r="B138" s="18" t="s">
        <v>140</v>
      </c>
      <c r="C138" s="48" t="s">
        <v>7</v>
      </c>
      <c r="D138" s="22">
        <f>приложение_4!F313</f>
        <v>406965</v>
      </c>
    </row>
    <row r="139" spans="1:4" ht="12.75">
      <c r="A139" s="95" t="s">
        <v>39</v>
      </c>
      <c r="B139" s="27" t="s">
        <v>140</v>
      </c>
      <c r="C139" s="49" t="s">
        <v>38</v>
      </c>
      <c r="D139" s="26">
        <f>D140</f>
        <v>3000</v>
      </c>
    </row>
    <row r="140" spans="1:4" ht="12.75">
      <c r="A140" s="95" t="s">
        <v>41</v>
      </c>
      <c r="B140" s="27" t="s">
        <v>140</v>
      </c>
      <c r="C140" s="50" t="s">
        <v>40</v>
      </c>
      <c r="D140" s="30">
        <f>приложение_4!F315</f>
        <v>3000</v>
      </c>
    </row>
    <row r="141" spans="1:4" ht="41.25">
      <c r="A141" s="94" t="s">
        <v>173</v>
      </c>
      <c r="B141" s="58" t="s">
        <v>71</v>
      </c>
      <c r="C141" s="48"/>
      <c r="D141" s="19">
        <f>D142</f>
        <v>25187946.31</v>
      </c>
    </row>
    <row r="142" spans="1:4" ht="26.25">
      <c r="A142" s="67" t="s">
        <v>73</v>
      </c>
      <c r="B142" s="18" t="s">
        <v>72</v>
      </c>
      <c r="C142" s="48"/>
      <c r="D142" s="21">
        <f>D143+D151+D154+D157+D148</f>
        <v>25187946.31</v>
      </c>
    </row>
    <row r="143" spans="1:4" ht="12.75">
      <c r="A143" s="46" t="s">
        <v>75</v>
      </c>
      <c r="B143" s="18" t="s">
        <v>74</v>
      </c>
      <c r="C143" s="48"/>
      <c r="D143" s="21">
        <f>D144+D146</f>
        <v>11262463.299999999</v>
      </c>
    </row>
    <row r="144" spans="1:4" ht="26.25">
      <c r="A144" s="95" t="s">
        <v>49</v>
      </c>
      <c r="B144" s="18" t="s">
        <v>74</v>
      </c>
      <c r="C144" s="48" t="s">
        <v>35</v>
      </c>
      <c r="D144" s="21">
        <f>D145</f>
        <v>11235673.69</v>
      </c>
    </row>
    <row r="145" spans="1:4" ht="26.25">
      <c r="A145" s="95" t="s">
        <v>37</v>
      </c>
      <c r="B145" s="18" t="s">
        <v>74</v>
      </c>
      <c r="C145" s="48" t="s">
        <v>7</v>
      </c>
      <c r="D145" s="22">
        <f>приложение_4!F124</f>
        <v>11235673.69</v>
      </c>
    </row>
    <row r="146" spans="1:4" ht="12.75">
      <c r="A146" s="95" t="s">
        <v>39</v>
      </c>
      <c r="B146" s="18" t="s">
        <v>74</v>
      </c>
      <c r="C146" s="48" t="s">
        <v>38</v>
      </c>
      <c r="D146" s="21">
        <f>D147</f>
        <v>26789.61</v>
      </c>
    </row>
    <row r="147" spans="1:4" ht="12.75">
      <c r="A147" s="95" t="s">
        <v>306</v>
      </c>
      <c r="B147" s="18" t="s">
        <v>74</v>
      </c>
      <c r="C147" s="48" t="s">
        <v>305</v>
      </c>
      <c r="D147" s="22">
        <f>приложение_4!F126</f>
        <v>26789.61</v>
      </c>
    </row>
    <row r="148" spans="1:4" ht="12.75">
      <c r="A148" s="46" t="s">
        <v>308</v>
      </c>
      <c r="B148" s="18" t="s">
        <v>307</v>
      </c>
      <c r="C148" s="48"/>
      <c r="D148" s="21">
        <f>D149</f>
        <v>2361927.9</v>
      </c>
    </row>
    <row r="149" spans="1:4" ht="26.25">
      <c r="A149" s="95" t="s">
        <v>49</v>
      </c>
      <c r="B149" s="18" t="s">
        <v>307</v>
      </c>
      <c r="C149" s="48" t="s">
        <v>35</v>
      </c>
      <c r="D149" s="21">
        <f>D150</f>
        <v>2361927.9</v>
      </c>
    </row>
    <row r="150" spans="1:4" ht="26.25">
      <c r="A150" s="95" t="s">
        <v>37</v>
      </c>
      <c r="B150" s="18" t="s">
        <v>307</v>
      </c>
      <c r="C150" s="48" t="s">
        <v>7</v>
      </c>
      <c r="D150" s="22">
        <f>приложение_4!F129</f>
        <v>2361927.9</v>
      </c>
    </row>
    <row r="151" spans="1:4" ht="12.75">
      <c r="A151" s="46" t="s">
        <v>199</v>
      </c>
      <c r="B151" s="18" t="s">
        <v>174</v>
      </c>
      <c r="C151" s="48"/>
      <c r="D151" s="21">
        <f>D152</f>
        <v>361497</v>
      </c>
    </row>
    <row r="152" spans="1:4" ht="26.25">
      <c r="A152" s="95" t="s">
        <v>36</v>
      </c>
      <c r="B152" s="18" t="s">
        <v>174</v>
      </c>
      <c r="C152" s="48" t="s">
        <v>35</v>
      </c>
      <c r="D152" s="21">
        <f>D153</f>
        <v>361497</v>
      </c>
    </row>
    <row r="153" spans="1:4" ht="26.25">
      <c r="A153" s="95" t="s">
        <v>37</v>
      </c>
      <c r="B153" s="18" t="s">
        <v>174</v>
      </c>
      <c r="C153" s="48" t="s">
        <v>7</v>
      </c>
      <c r="D153" s="22">
        <f>приложение_4!F132</f>
        <v>361497</v>
      </c>
    </row>
    <row r="154" spans="1:4" ht="26.25">
      <c r="A154" s="46" t="s">
        <v>168</v>
      </c>
      <c r="B154" s="18" t="s">
        <v>76</v>
      </c>
      <c r="C154" s="48"/>
      <c r="D154" s="21">
        <f>D155</f>
        <v>2930306.32</v>
      </c>
    </row>
    <row r="155" spans="1:4" ht="26.25">
      <c r="A155" s="95" t="s">
        <v>36</v>
      </c>
      <c r="B155" s="18" t="s">
        <v>76</v>
      </c>
      <c r="C155" s="48" t="s">
        <v>35</v>
      </c>
      <c r="D155" s="21">
        <f>D156</f>
        <v>2930306.32</v>
      </c>
    </row>
    <row r="156" spans="1:4" ht="26.25">
      <c r="A156" s="95" t="s">
        <v>37</v>
      </c>
      <c r="B156" s="18" t="s">
        <v>76</v>
      </c>
      <c r="C156" s="48" t="s">
        <v>7</v>
      </c>
      <c r="D156" s="22">
        <f>приложение_4!F135</f>
        <v>2930306.32</v>
      </c>
    </row>
    <row r="157" spans="1:4" ht="39">
      <c r="A157" s="46" t="s">
        <v>299</v>
      </c>
      <c r="B157" s="18" t="s">
        <v>300</v>
      </c>
      <c r="C157" s="48"/>
      <c r="D157" s="21">
        <f>D158</f>
        <v>8271751.79</v>
      </c>
    </row>
    <row r="158" spans="1:4" ht="26.25">
      <c r="A158" s="95" t="s">
        <v>49</v>
      </c>
      <c r="B158" s="18" t="s">
        <v>300</v>
      </c>
      <c r="C158" s="48" t="s">
        <v>35</v>
      </c>
      <c r="D158" s="21">
        <f>D159</f>
        <v>8271751.79</v>
      </c>
    </row>
    <row r="159" spans="1:4" ht="26.25">
      <c r="A159" s="95" t="s">
        <v>37</v>
      </c>
      <c r="B159" s="18" t="s">
        <v>300</v>
      </c>
      <c r="C159" s="48" t="s">
        <v>7</v>
      </c>
      <c r="D159" s="22">
        <f>приложение_4!F138</f>
        <v>8271751.79</v>
      </c>
    </row>
    <row r="160" spans="1:4" ht="41.25">
      <c r="A160" s="94" t="s">
        <v>217</v>
      </c>
      <c r="B160" s="58" t="s">
        <v>218</v>
      </c>
      <c r="C160" s="57"/>
      <c r="D160" s="31">
        <f>D161+D167+D177</f>
        <v>757632</v>
      </c>
    </row>
    <row r="161" spans="1:4" ht="26.25">
      <c r="A161" s="67" t="s">
        <v>222</v>
      </c>
      <c r="B161" s="18" t="s">
        <v>219</v>
      </c>
      <c r="C161" s="48"/>
      <c r="D161" s="28">
        <f>D162</f>
        <v>262098.26</v>
      </c>
    </row>
    <row r="162" spans="1:4" ht="12.75">
      <c r="A162" s="46" t="s">
        <v>221</v>
      </c>
      <c r="B162" s="18" t="s">
        <v>220</v>
      </c>
      <c r="C162" s="48"/>
      <c r="D162" s="28">
        <f>D163+D165</f>
        <v>262098.26</v>
      </c>
    </row>
    <row r="163" spans="1:4" ht="26.25">
      <c r="A163" s="95" t="s">
        <v>49</v>
      </c>
      <c r="B163" s="18" t="s">
        <v>220</v>
      </c>
      <c r="C163" s="48" t="s">
        <v>35</v>
      </c>
      <c r="D163" s="28">
        <f>D164</f>
        <v>142098.26</v>
      </c>
    </row>
    <row r="164" spans="1:4" ht="26.25">
      <c r="A164" s="95" t="s">
        <v>37</v>
      </c>
      <c r="B164" s="18" t="s">
        <v>220</v>
      </c>
      <c r="C164" s="48" t="s">
        <v>7</v>
      </c>
      <c r="D164" s="22">
        <f>приложение_4!F59</f>
        <v>142098.26</v>
      </c>
    </row>
    <row r="165" spans="1:4" ht="12.75">
      <c r="A165" s="95" t="s">
        <v>150</v>
      </c>
      <c r="B165" s="18" t="s">
        <v>220</v>
      </c>
      <c r="C165" s="48" t="s">
        <v>100</v>
      </c>
      <c r="D165" s="28">
        <f>D166</f>
        <v>120000</v>
      </c>
    </row>
    <row r="166" spans="1:4" ht="12.75">
      <c r="A166" s="95" t="s">
        <v>102</v>
      </c>
      <c r="B166" s="18" t="s">
        <v>220</v>
      </c>
      <c r="C166" s="48" t="s">
        <v>101</v>
      </c>
      <c r="D166" s="22">
        <f>приложение_4!F61</f>
        <v>120000</v>
      </c>
    </row>
    <row r="167" spans="1:4" ht="26.25">
      <c r="A167" s="67" t="s">
        <v>223</v>
      </c>
      <c r="B167" s="18" t="s">
        <v>225</v>
      </c>
      <c r="C167" s="48"/>
      <c r="D167" s="28">
        <f>D168+D171+D174</f>
        <v>224842</v>
      </c>
    </row>
    <row r="168" spans="1:4" ht="26.25">
      <c r="A168" s="46" t="s">
        <v>279</v>
      </c>
      <c r="B168" s="18" t="s">
        <v>226</v>
      </c>
      <c r="C168" s="48"/>
      <c r="D168" s="28">
        <f>D169</f>
        <v>189842</v>
      </c>
    </row>
    <row r="169" spans="1:4" ht="26.25">
      <c r="A169" s="95" t="s">
        <v>49</v>
      </c>
      <c r="B169" s="18" t="s">
        <v>226</v>
      </c>
      <c r="C169" s="48" t="s">
        <v>35</v>
      </c>
      <c r="D169" s="28">
        <f>D170</f>
        <v>189842</v>
      </c>
    </row>
    <row r="170" spans="1:4" ht="26.25">
      <c r="A170" s="95" t="s">
        <v>37</v>
      </c>
      <c r="B170" s="18" t="s">
        <v>226</v>
      </c>
      <c r="C170" s="48" t="s">
        <v>7</v>
      </c>
      <c r="D170" s="22">
        <f>приложение_4!F65</f>
        <v>189842</v>
      </c>
    </row>
    <row r="171" spans="1:4" ht="12.75">
      <c r="A171" s="46" t="s">
        <v>262</v>
      </c>
      <c r="B171" s="18" t="s">
        <v>227</v>
      </c>
      <c r="C171" s="48"/>
      <c r="D171" s="28">
        <f>D172</f>
        <v>35000</v>
      </c>
    </row>
    <row r="172" spans="1:4" ht="12.75">
      <c r="A172" s="95" t="s">
        <v>150</v>
      </c>
      <c r="B172" s="18" t="s">
        <v>227</v>
      </c>
      <c r="C172" s="48" t="s">
        <v>100</v>
      </c>
      <c r="D172" s="28">
        <f>D173</f>
        <v>35000</v>
      </c>
    </row>
    <row r="173" spans="1:4" ht="12.75">
      <c r="A173" s="95" t="s">
        <v>102</v>
      </c>
      <c r="B173" s="18" t="s">
        <v>227</v>
      </c>
      <c r="C173" s="48" t="s">
        <v>101</v>
      </c>
      <c r="D173" s="22">
        <f>приложение_4!F285</f>
        <v>35000</v>
      </c>
    </row>
    <row r="174" spans="1:4" ht="12.75">
      <c r="A174" s="46" t="s">
        <v>266</v>
      </c>
      <c r="B174" s="18" t="s">
        <v>228</v>
      </c>
      <c r="C174" s="48"/>
      <c r="D174" s="26">
        <f>D175</f>
        <v>0</v>
      </c>
    </row>
    <row r="175" spans="1:4" ht="26.25">
      <c r="A175" s="95" t="s">
        <v>49</v>
      </c>
      <c r="B175" s="18" t="s">
        <v>228</v>
      </c>
      <c r="C175" s="48" t="s">
        <v>35</v>
      </c>
      <c r="D175" s="26">
        <f>D176</f>
        <v>0</v>
      </c>
    </row>
    <row r="176" spans="1:4" ht="26.25">
      <c r="A176" s="95" t="s">
        <v>37</v>
      </c>
      <c r="B176" s="18" t="s">
        <v>228</v>
      </c>
      <c r="C176" s="48" t="s">
        <v>7</v>
      </c>
      <c r="D176" s="33">
        <f>приложение_4!F213</f>
        <v>0</v>
      </c>
    </row>
    <row r="177" spans="1:4" ht="12.75">
      <c r="A177" s="67" t="s">
        <v>229</v>
      </c>
      <c r="B177" s="18" t="s">
        <v>230</v>
      </c>
      <c r="C177" s="48"/>
      <c r="D177" s="28">
        <f>D178</f>
        <v>270691.74</v>
      </c>
    </row>
    <row r="178" spans="1:4" ht="12.75">
      <c r="A178" s="46" t="s">
        <v>231</v>
      </c>
      <c r="B178" s="18" t="s">
        <v>232</v>
      </c>
      <c r="C178" s="48"/>
      <c r="D178" s="28">
        <f>D179</f>
        <v>270691.74</v>
      </c>
    </row>
    <row r="179" spans="1:4" ht="26.25">
      <c r="A179" s="95" t="s">
        <v>49</v>
      </c>
      <c r="B179" s="18" t="s">
        <v>232</v>
      </c>
      <c r="C179" s="48" t="s">
        <v>35</v>
      </c>
      <c r="D179" s="28">
        <f>D180</f>
        <v>270691.74</v>
      </c>
    </row>
    <row r="180" spans="1:4" ht="26.25">
      <c r="A180" s="95" t="s">
        <v>37</v>
      </c>
      <c r="B180" s="18" t="s">
        <v>232</v>
      </c>
      <c r="C180" s="48" t="s">
        <v>7</v>
      </c>
      <c r="D180" s="22">
        <f>приложение_4!F69</f>
        <v>270691.74</v>
      </c>
    </row>
    <row r="181" spans="1:4" ht="41.25">
      <c r="A181" s="94" t="s">
        <v>162</v>
      </c>
      <c r="B181" s="47" t="s">
        <v>83</v>
      </c>
      <c r="C181" s="49"/>
      <c r="D181" s="25">
        <f>D182</f>
        <v>31531491.84</v>
      </c>
    </row>
    <row r="182" spans="1:4" ht="26.25">
      <c r="A182" s="67" t="s">
        <v>156</v>
      </c>
      <c r="B182" s="24" t="s">
        <v>84</v>
      </c>
      <c r="C182" s="49"/>
      <c r="D182" s="26">
        <f>D183+D186+D192+D195</f>
        <v>31531491.84</v>
      </c>
    </row>
    <row r="183" spans="1:4" ht="26.25">
      <c r="A183" s="46" t="s">
        <v>362</v>
      </c>
      <c r="B183" s="24" t="s">
        <v>363</v>
      </c>
      <c r="C183" s="49"/>
      <c r="D183" s="26">
        <f>D184</f>
        <v>8280000</v>
      </c>
    </row>
    <row r="184" spans="1:4" ht="26.25">
      <c r="A184" s="95" t="s">
        <v>49</v>
      </c>
      <c r="B184" s="24" t="s">
        <v>363</v>
      </c>
      <c r="C184" s="49" t="s">
        <v>35</v>
      </c>
      <c r="D184" s="26">
        <f>D185</f>
        <v>8280000</v>
      </c>
    </row>
    <row r="185" spans="1:4" ht="26.25">
      <c r="A185" s="95" t="s">
        <v>37</v>
      </c>
      <c r="B185" s="24" t="s">
        <v>363</v>
      </c>
      <c r="C185" s="49" t="s">
        <v>7</v>
      </c>
      <c r="D185" s="22">
        <f>приложение_4!F167</f>
        <v>8280000</v>
      </c>
    </row>
    <row r="186" spans="1:4" ht="12.75">
      <c r="A186" s="46" t="s">
        <v>85</v>
      </c>
      <c r="B186" s="18" t="s">
        <v>152</v>
      </c>
      <c r="C186" s="48"/>
      <c r="D186" s="21">
        <f>D187+D189</f>
        <v>22501491.84</v>
      </c>
    </row>
    <row r="187" spans="1:4" ht="26.25">
      <c r="A187" s="95" t="s">
        <v>49</v>
      </c>
      <c r="B187" s="18" t="s">
        <v>152</v>
      </c>
      <c r="C187" s="48" t="s">
        <v>35</v>
      </c>
      <c r="D187" s="21">
        <f>D188</f>
        <v>5894168.109999999</v>
      </c>
    </row>
    <row r="188" spans="1:4" ht="26.25">
      <c r="A188" s="95" t="s">
        <v>37</v>
      </c>
      <c r="B188" s="18" t="s">
        <v>152</v>
      </c>
      <c r="C188" s="48" t="s">
        <v>7</v>
      </c>
      <c r="D188" s="22">
        <f>приложение_4!F170</f>
        <v>5894168.109999999</v>
      </c>
    </row>
    <row r="189" spans="1:4" ht="12.75">
      <c r="A189" s="95" t="s">
        <v>39</v>
      </c>
      <c r="B189" s="18" t="s">
        <v>152</v>
      </c>
      <c r="C189" s="48" t="s">
        <v>38</v>
      </c>
      <c r="D189" s="21">
        <f>D190+D191</f>
        <v>16607323.73</v>
      </c>
    </row>
    <row r="190" spans="1:4" ht="39">
      <c r="A190" s="95" t="s">
        <v>247</v>
      </c>
      <c r="B190" s="24" t="s">
        <v>152</v>
      </c>
      <c r="C190" s="49" t="s">
        <v>82</v>
      </c>
      <c r="D190" s="30">
        <f>приложение_4!F172</f>
        <v>16600000</v>
      </c>
    </row>
    <row r="191" spans="1:4" ht="12.75">
      <c r="A191" s="95" t="s">
        <v>306</v>
      </c>
      <c r="B191" s="24" t="s">
        <v>152</v>
      </c>
      <c r="C191" s="49" t="s">
        <v>305</v>
      </c>
      <c r="D191" s="30">
        <f>приложение_4!F173</f>
        <v>7323.73</v>
      </c>
    </row>
    <row r="192" spans="1:4" ht="26.25">
      <c r="A192" s="46" t="s">
        <v>202</v>
      </c>
      <c r="B192" s="24" t="s">
        <v>153</v>
      </c>
      <c r="C192" s="49"/>
      <c r="D192" s="26">
        <f>D193</f>
        <v>400000</v>
      </c>
    </row>
    <row r="193" spans="1:4" ht="26.25">
      <c r="A193" s="95" t="s">
        <v>49</v>
      </c>
      <c r="B193" s="24" t="s">
        <v>153</v>
      </c>
      <c r="C193" s="49" t="s">
        <v>35</v>
      </c>
      <c r="D193" s="26">
        <f>D194</f>
        <v>400000</v>
      </c>
    </row>
    <row r="194" spans="1:4" ht="26.25">
      <c r="A194" s="95" t="s">
        <v>37</v>
      </c>
      <c r="B194" s="24" t="s">
        <v>153</v>
      </c>
      <c r="C194" s="49" t="s">
        <v>7</v>
      </c>
      <c r="D194" s="30">
        <f>приложение_4!F176</f>
        <v>400000</v>
      </c>
    </row>
    <row r="195" spans="1:4" ht="26.25">
      <c r="A195" s="46" t="s">
        <v>204</v>
      </c>
      <c r="B195" s="24" t="s">
        <v>203</v>
      </c>
      <c r="C195" s="49"/>
      <c r="D195" s="26">
        <f>D196</f>
        <v>350000</v>
      </c>
    </row>
    <row r="196" spans="1:4" ht="26.25">
      <c r="A196" s="95" t="s">
        <v>49</v>
      </c>
      <c r="B196" s="24" t="s">
        <v>203</v>
      </c>
      <c r="C196" s="49" t="s">
        <v>35</v>
      </c>
      <c r="D196" s="26">
        <f>D197</f>
        <v>350000</v>
      </c>
    </row>
    <row r="197" spans="1:4" ht="26.25">
      <c r="A197" s="95" t="s">
        <v>37</v>
      </c>
      <c r="B197" s="24" t="s">
        <v>203</v>
      </c>
      <c r="C197" s="49" t="s">
        <v>7</v>
      </c>
      <c r="D197" s="30">
        <f>приложение_4!F179</f>
        <v>350000</v>
      </c>
    </row>
    <row r="198" spans="1:4" ht="41.25">
      <c r="A198" s="94" t="s">
        <v>169</v>
      </c>
      <c r="B198" s="37" t="s">
        <v>170</v>
      </c>
      <c r="C198" s="50"/>
      <c r="D198" s="25">
        <f>D199</f>
        <v>2194903.01</v>
      </c>
    </row>
    <row r="199" spans="1:4" ht="39">
      <c r="A199" s="67" t="s">
        <v>200</v>
      </c>
      <c r="B199" s="27" t="s">
        <v>171</v>
      </c>
      <c r="C199" s="50"/>
      <c r="D199" s="26">
        <f>D200+D203</f>
        <v>2194903.01</v>
      </c>
    </row>
    <row r="200" spans="1:4" ht="26.25">
      <c r="A200" s="46" t="s">
        <v>260</v>
      </c>
      <c r="B200" s="18" t="s">
        <v>293</v>
      </c>
      <c r="C200" s="48"/>
      <c r="D200" s="21">
        <f>D201</f>
        <v>515543.01</v>
      </c>
    </row>
    <row r="201" spans="1:4" ht="26.25">
      <c r="A201" s="95" t="s">
        <v>49</v>
      </c>
      <c r="B201" s="18" t="s">
        <v>293</v>
      </c>
      <c r="C201" s="48" t="s">
        <v>35</v>
      </c>
      <c r="D201" s="21">
        <f>D202</f>
        <v>515543.01</v>
      </c>
    </row>
    <row r="202" spans="1:4" ht="26.25">
      <c r="A202" s="95" t="s">
        <v>37</v>
      </c>
      <c r="B202" s="18" t="s">
        <v>293</v>
      </c>
      <c r="C202" s="48" t="s">
        <v>7</v>
      </c>
      <c r="D202" s="22">
        <f>приложение_4!F74+приложение_4!F156</f>
        <v>515543.01</v>
      </c>
    </row>
    <row r="203" spans="1:4" ht="26.25">
      <c r="A203" s="46" t="s">
        <v>172</v>
      </c>
      <c r="B203" s="27" t="s">
        <v>301</v>
      </c>
      <c r="C203" s="50"/>
      <c r="D203" s="26">
        <f>D204+D206</f>
        <v>1679360</v>
      </c>
    </row>
    <row r="204" spans="1:4" ht="26.25">
      <c r="A204" s="95" t="s">
        <v>49</v>
      </c>
      <c r="B204" s="27" t="s">
        <v>301</v>
      </c>
      <c r="C204" s="49" t="s">
        <v>35</v>
      </c>
      <c r="D204" s="26">
        <f>D205</f>
        <v>1500000</v>
      </c>
    </row>
    <row r="205" spans="1:4" ht="26.25">
      <c r="A205" s="95" t="s">
        <v>37</v>
      </c>
      <c r="B205" s="27" t="s">
        <v>301</v>
      </c>
      <c r="C205" s="50" t="s">
        <v>7</v>
      </c>
      <c r="D205" s="33">
        <f>приложение_4!F144+приложение_4!F184</f>
        <v>1500000</v>
      </c>
    </row>
    <row r="206" spans="1:4" ht="12.75">
      <c r="A206" s="95" t="s">
        <v>39</v>
      </c>
      <c r="B206" s="27" t="s">
        <v>301</v>
      </c>
      <c r="C206" s="50" t="s">
        <v>38</v>
      </c>
      <c r="D206" s="26">
        <f>D207</f>
        <v>179360</v>
      </c>
    </row>
    <row r="207" spans="1:4" ht="39">
      <c r="A207" s="95" t="s">
        <v>247</v>
      </c>
      <c r="B207" s="27" t="s">
        <v>301</v>
      </c>
      <c r="C207" s="50" t="s">
        <v>82</v>
      </c>
      <c r="D207" s="33">
        <f>приложение_4!F186</f>
        <v>179360</v>
      </c>
    </row>
    <row r="208" spans="1:4" ht="54.75">
      <c r="A208" s="94" t="s">
        <v>239</v>
      </c>
      <c r="B208" s="58" t="s">
        <v>240</v>
      </c>
      <c r="C208" s="57"/>
      <c r="D208" s="31">
        <f>D209</f>
        <v>100000</v>
      </c>
    </row>
    <row r="209" spans="1:4" ht="26.25">
      <c r="A209" s="67" t="s">
        <v>241</v>
      </c>
      <c r="B209" s="18" t="s">
        <v>242</v>
      </c>
      <c r="C209" s="48"/>
      <c r="D209" s="28">
        <f>D210</f>
        <v>100000</v>
      </c>
    </row>
    <row r="210" spans="1:4" ht="26.25">
      <c r="A210" s="46" t="s">
        <v>265</v>
      </c>
      <c r="B210" s="27" t="s">
        <v>264</v>
      </c>
      <c r="C210" s="48"/>
      <c r="D210" s="28">
        <f>D211</f>
        <v>100000</v>
      </c>
    </row>
    <row r="211" spans="1:4" ht="26.25">
      <c r="A211" s="95" t="s">
        <v>49</v>
      </c>
      <c r="B211" s="27" t="s">
        <v>264</v>
      </c>
      <c r="C211" s="50" t="s">
        <v>35</v>
      </c>
      <c r="D211" s="28">
        <f>D212</f>
        <v>100000</v>
      </c>
    </row>
    <row r="212" spans="1:4" ht="26.25">
      <c r="A212" s="95" t="s">
        <v>37</v>
      </c>
      <c r="B212" s="27" t="s">
        <v>264</v>
      </c>
      <c r="C212" s="50" t="s">
        <v>7</v>
      </c>
      <c r="D212" s="22">
        <f>приложение_4!F75</f>
        <v>100000</v>
      </c>
    </row>
    <row r="213" spans="1:4" ht="13.5">
      <c r="A213" s="94" t="s">
        <v>205</v>
      </c>
      <c r="B213" s="37" t="s">
        <v>176</v>
      </c>
      <c r="C213" s="62"/>
      <c r="D213" s="31">
        <f>D214</f>
        <v>200000</v>
      </c>
    </row>
    <row r="214" spans="1:4" ht="26.25">
      <c r="A214" s="67" t="s">
        <v>206</v>
      </c>
      <c r="B214" s="27" t="s">
        <v>207</v>
      </c>
      <c r="C214" s="62"/>
      <c r="D214" s="28">
        <f>D215</f>
        <v>200000</v>
      </c>
    </row>
    <row r="215" spans="1:4" ht="12.75">
      <c r="A215" s="46" t="s">
        <v>209</v>
      </c>
      <c r="B215" s="27" t="s">
        <v>208</v>
      </c>
      <c r="C215" s="62"/>
      <c r="D215" s="28">
        <f>D216+D219</f>
        <v>200000</v>
      </c>
    </row>
    <row r="216" spans="1:4" ht="26.25">
      <c r="A216" s="95" t="s">
        <v>49</v>
      </c>
      <c r="B216" s="27" t="s">
        <v>208</v>
      </c>
      <c r="C216" s="62" t="s">
        <v>35</v>
      </c>
      <c r="D216" s="28">
        <f>D217</f>
        <v>55101.5</v>
      </c>
    </row>
    <row r="217" spans="1:4" ht="26.25">
      <c r="A217" s="95" t="s">
        <v>37</v>
      </c>
      <c r="B217" s="27" t="s">
        <v>208</v>
      </c>
      <c r="C217" s="62" t="s">
        <v>7</v>
      </c>
      <c r="D217" s="30">
        <f>приложение_4!F226</f>
        <v>55101.5</v>
      </c>
    </row>
    <row r="218" spans="1:4" ht="12.75">
      <c r="A218" s="95" t="s">
        <v>129</v>
      </c>
      <c r="B218" s="27" t="s">
        <v>208</v>
      </c>
      <c r="C218" s="62" t="s">
        <v>61</v>
      </c>
      <c r="D218" s="28">
        <f>D219</f>
        <v>144898.5</v>
      </c>
    </row>
    <row r="219" spans="1:4" ht="12.75">
      <c r="A219" s="95" t="s">
        <v>8</v>
      </c>
      <c r="B219" s="27" t="s">
        <v>208</v>
      </c>
      <c r="C219" s="62" t="s">
        <v>130</v>
      </c>
      <c r="D219" s="30">
        <f>приложение_4!F228</f>
        <v>144898.5</v>
      </c>
    </row>
    <row r="220" spans="1:4" ht="41.25">
      <c r="A220" s="94" t="s">
        <v>164</v>
      </c>
      <c r="B220" s="47" t="s">
        <v>30</v>
      </c>
      <c r="C220" s="49"/>
      <c r="D220" s="25">
        <f>D221</f>
        <v>13277039.530000001</v>
      </c>
    </row>
    <row r="221" spans="1:4" ht="26.25">
      <c r="A221" s="67" t="s">
        <v>32</v>
      </c>
      <c r="B221" s="24" t="s">
        <v>31</v>
      </c>
      <c r="C221" s="49"/>
      <c r="D221" s="26">
        <f>D222+D229+D232</f>
        <v>13277039.530000001</v>
      </c>
    </row>
    <row r="222" spans="1:4" ht="12.75">
      <c r="A222" s="46" t="s">
        <v>34</v>
      </c>
      <c r="B222" s="24" t="s">
        <v>33</v>
      </c>
      <c r="C222" s="49"/>
      <c r="D222" s="26">
        <f>D223+D226+D228</f>
        <v>10252659</v>
      </c>
    </row>
    <row r="223" spans="1:4" ht="52.5">
      <c r="A223" s="95" t="s">
        <v>159</v>
      </c>
      <c r="B223" s="27" t="s">
        <v>33</v>
      </c>
      <c r="C223" s="50" t="s">
        <v>6</v>
      </c>
      <c r="D223" s="28">
        <f>D224</f>
        <v>7490469</v>
      </c>
    </row>
    <row r="224" spans="1:4" ht="26.25">
      <c r="A224" s="95" t="s">
        <v>29</v>
      </c>
      <c r="B224" s="27" t="s">
        <v>33</v>
      </c>
      <c r="C224" s="50" t="s">
        <v>4</v>
      </c>
      <c r="D224" s="30">
        <f>приложение_4!F26</f>
        <v>7490469</v>
      </c>
    </row>
    <row r="225" spans="1:4" ht="26.25">
      <c r="A225" s="95" t="s">
        <v>36</v>
      </c>
      <c r="B225" s="27" t="s">
        <v>33</v>
      </c>
      <c r="C225" s="50" t="s">
        <v>35</v>
      </c>
      <c r="D225" s="28">
        <f>D226</f>
        <v>2732190</v>
      </c>
    </row>
    <row r="226" spans="1:4" ht="26.25">
      <c r="A226" s="95" t="s">
        <v>37</v>
      </c>
      <c r="B226" s="27" t="s">
        <v>33</v>
      </c>
      <c r="C226" s="50" t="s">
        <v>7</v>
      </c>
      <c r="D226" s="30">
        <f>приложение_4!F28</f>
        <v>2732190</v>
      </c>
    </row>
    <row r="227" spans="1:4" ht="12.75">
      <c r="A227" s="95" t="s">
        <v>39</v>
      </c>
      <c r="B227" s="27" t="s">
        <v>33</v>
      </c>
      <c r="C227" s="50" t="s">
        <v>38</v>
      </c>
      <c r="D227" s="28">
        <f>D228</f>
        <v>30000</v>
      </c>
    </row>
    <row r="228" spans="1:4" ht="12.75">
      <c r="A228" s="95" t="s">
        <v>41</v>
      </c>
      <c r="B228" s="27" t="s">
        <v>33</v>
      </c>
      <c r="C228" s="50" t="s">
        <v>40</v>
      </c>
      <c r="D228" s="30">
        <f>приложение_4!F30</f>
        <v>30000</v>
      </c>
    </row>
    <row r="229" spans="1:4" ht="12.75">
      <c r="A229" s="46" t="s">
        <v>142</v>
      </c>
      <c r="B229" s="27" t="s">
        <v>141</v>
      </c>
      <c r="C229" s="50"/>
      <c r="D229" s="28">
        <f>D230</f>
        <v>2751380.5300000003</v>
      </c>
    </row>
    <row r="230" spans="1:4" ht="12.75">
      <c r="A230" s="95" t="s">
        <v>144</v>
      </c>
      <c r="B230" s="27" t="s">
        <v>141</v>
      </c>
      <c r="C230" s="50" t="s">
        <v>143</v>
      </c>
      <c r="D230" s="28">
        <f>D231</f>
        <v>2751380.5300000003</v>
      </c>
    </row>
    <row r="231" spans="1:4" ht="12.75">
      <c r="A231" s="95" t="s">
        <v>146</v>
      </c>
      <c r="B231" s="27" t="s">
        <v>141</v>
      </c>
      <c r="C231" s="50" t="s">
        <v>145</v>
      </c>
      <c r="D231" s="30">
        <f>приложение_4!F322</f>
        <v>2751380.5300000003</v>
      </c>
    </row>
    <row r="232" spans="1:4" ht="12.75">
      <c r="A232" s="46" t="s">
        <v>48</v>
      </c>
      <c r="B232" s="27" t="s">
        <v>47</v>
      </c>
      <c r="C232" s="50"/>
      <c r="D232" s="28">
        <f>D233+D235</f>
        <v>273000</v>
      </c>
    </row>
    <row r="233" spans="1:4" ht="26.25">
      <c r="A233" s="95" t="s">
        <v>49</v>
      </c>
      <c r="B233" s="27" t="s">
        <v>47</v>
      </c>
      <c r="C233" s="50" t="s">
        <v>35</v>
      </c>
      <c r="D233" s="28">
        <f>D234</f>
        <v>232340</v>
      </c>
    </row>
    <row r="234" spans="1:4" ht="26.25">
      <c r="A234" s="95" t="s">
        <v>37</v>
      </c>
      <c r="B234" s="27" t="s">
        <v>47</v>
      </c>
      <c r="C234" s="50" t="s">
        <v>7</v>
      </c>
      <c r="D234" s="30">
        <f>приложение_4!F84</f>
        <v>232340</v>
      </c>
    </row>
    <row r="235" spans="1:4" ht="12.75">
      <c r="A235" s="95" t="s">
        <v>39</v>
      </c>
      <c r="B235" s="27" t="s">
        <v>47</v>
      </c>
      <c r="C235" s="50" t="s">
        <v>38</v>
      </c>
      <c r="D235" s="28">
        <f>D236+D237</f>
        <v>40660</v>
      </c>
    </row>
    <row r="236" spans="1:4" ht="12.75">
      <c r="A236" s="95" t="s">
        <v>41</v>
      </c>
      <c r="B236" s="27" t="s">
        <v>47</v>
      </c>
      <c r="C236" s="50" t="s">
        <v>40</v>
      </c>
      <c r="D236" s="30">
        <f>приложение_4!F86</f>
        <v>30660</v>
      </c>
    </row>
    <row r="237" spans="1:4" ht="12.75">
      <c r="A237" s="95" t="s">
        <v>148</v>
      </c>
      <c r="B237" s="27" t="s">
        <v>47</v>
      </c>
      <c r="C237" s="50" t="s">
        <v>147</v>
      </c>
      <c r="D237" s="30">
        <f>приложение_4!F87</f>
        <v>10000</v>
      </c>
    </row>
    <row r="238" spans="1:4" ht="13.5">
      <c r="A238" s="94" t="s">
        <v>294</v>
      </c>
      <c r="B238" s="37" t="s">
        <v>295</v>
      </c>
      <c r="C238" s="51"/>
      <c r="D238" s="31">
        <f>D239</f>
        <v>468720</v>
      </c>
    </row>
    <row r="239" spans="1:4" ht="57" customHeight="1">
      <c r="A239" s="46" t="s">
        <v>159</v>
      </c>
      <c r="B239" s="27" t="s">
        <v>295</v>
      </c>
      <c r="C239" s="50" t="s">
        <v>6</v>
      </c>
      <c r="D239" s="28">
        <f>D240</f>
        <v>468720</v>
      </c>
    </row>
    <row r="240" spans="1:4" ht="26.25">
      <c r="A240" s="95" t="s">
        <v>296</v>
      </c>
      <c r="B240" s="27" t="s">
        <v>295</v>
      </c>
      <c r="C240" s="50" t="s">
        <v>4</v>
      </c>
      <c r="D240" s="30">
        <f>приложение_4!F90</f>
        <v>468720</v>
      </c>
    </row>
    <row r="241" spans="1:4" ht="14.25">
      <c r="A241" s="89" t="s">
        <v>311</v>
      </c>
      <c r="B241" s="47" t="s">
        <v>317</v>
      </c>
      <c r="C241" s="16"/>
      <c r="D241" s="31">
        <f>D242</f>
        <v>100000</v>
      </c>
    </row>
    <row r="242" spans="1:4" ht="13.5">
      <c r="A242" s="90" t="s">
        <v>313</v>
      </c>
      <c r="B242" s="24" t="s">
        <v>314</v>
      </c>
      <c r="C242" s="1"/>
      <c r="D242" s="28">
        <f>D243</f>
        <v>100000</v>
      </c>
    </row>
    <row r="243" spans="1:4" ht="27">
      <c r="A243" s="85" t="s">
        <v>49</v>
      </c>
      <c r="B243" s="24" t="s">
        <v>314</v>
      </c>
      <c r="C243" s="48" t="s">
        <v>35</v>
      </c>
      <c r="D243" s="28">
        <f>D244</f>
        <v>100000</v>
      </c>
    </row>
    <row r="244" spans="1:4" ht="27">
      <c r="A244" s="86" t="s">
        <v>37</v>
      </c>
      <c r="B244" s="24" t="s">
        <v>314</v>
      </c>
      <c r="C244" s="48" t="s">
        <v>7</v>
      </c>
      <c r="D244" s="30">
        <f>приложение_4!F219</f>
        <v>100000</v>
      </c>
    </row>
    <row r="245" spans="1:4" ht="13.5">
      <c r="A245" s="94" t="s">
        <v>165</v>
      </c>
      <c r="B245" s="37" t="s">
        <v>42</v>
      </c>
      <c r="C245" s="50"/>
      <c r="D245" s="31">
        <f>D246</f>
        <v>672212</v>
      </c>
    </row>
    <row r="246" spans="1:4" ht="26.25">
      <c r="A246" s="46" t="s">
        <v>44</v>
      </c>
      <c r="B246" s="27" t="s">
        <v>43</v>
      </c>
      <c r="C246" s="50"/>
      <c r="D246" s="28">
        <f>D247</f>
        <v>672212</v>
      </c>
    </row>
    <row r="247" spans="1:4" ht="52.5">
      <c r="A247" s="95" t="s">
        <v>159</v>
      </c>
      <c r="B247" s="27" t="s">
        <v>43</v>
      </c>
      <c r="C247" s="50" t="s">
        <v>6</v>
      </c>
      <c r="D247" s="28">
        <f>D248</f>
        <v>672212</v>
      </c>
    </row>
    <row r="248" spans="1:4" ht="26.25">
      <c r="A248" s="95" t="s">
        <v>29</v>
      </c>
      <c r="B248" s="27" t="s">
        <v>43</v>
      </c>
      <c r="C248" s="50" t="s">
        <v>4</v>
      </c>
      <c r="D248" s="30">
        <f>приложение_4!F34</f>
        <v>672212</v>
      </c>
    </row>
    <row r="249" spans="1:4" ht="41.25">
      <c r="A249" s="94" t="s">
        <v>26</v>
      </c>
      <c r="B249" s="58" t="s">
        <v>25</v>
      </c>
      <c r="C249" s="18"/>
      <c r="D249" s="19">
        <f>D250</f>
        <v>1034460</v>
      </c>
    </row>
    <row r="250" spans="1:4" ht="26.25">
      <c r="A250" s="46" t="s">
        <v>28</v>
      </c>
      <c r="B250" s="18" t="s">
        <v>27</v>
      </c>
      <c r="C250" s="58"/>
      <c r="D250" s="21">
        <f>D251</f>
        <v>1034460</v>
      </c>
    </row>
    <row r="251" spans="1:4" ht="52.5">
      <c r="A251" s="95" t="s">
        <v>159</v>
      </c>
      <c r="B251" s="18" t="s">
        <v>27</v>
      </c>
      <c r="C251" s="48" t="s">
        <v>6</v>
      </c>
      <c r="D251" s="21">
        <f>D252</f>
        <v>1034460</v>
      </c>
    </row>
    <row r="252" spans="1:4" ht="26.25">
      <c r="A252" s="95" t="s">
        <v>29</v>
      </c>
      <c r="B252" s="18" t="s">
        <v>27</v>
      </c>
      <c r="C252" s="48" t="s">
        <v>4</v>
      </c>
      <c r="D252" s="22">
        <f>приложение_4!F20</f>
        <v>1034460</v>
      </c>
    </row>
    <row r="253" spans="1:4" ht="33.75" customHeight="1">
      <c r="A253" s="94" t="s">
        <v>297</v>
      </c>
      <c r="B253" s="37" t="s">
        <v>298</v>
      </c>
      <c r="C253" s="51"/>
      <c r="D253" s="31">
        <f>D254</f>
        <v>562460</v>
      </c>
    </row>
    <row r="254" spans="1:4" ht="51" customHeight="1">
      <c r="A254" s="46" t="s">
        <v>159</v>
      </c>
      <c r="B254" s="27" t="s">
        <v>298</v>
      </c>
      <c r="C254" s="50" t="s">
        <v>6</v>
      </c>
      <c r="D254" s="28">
        <f>D255</f>
        <v>562460</v>
      </c>
    </row>
    <row r="255" spans="1:4" ht="26.25">
      <c r="A255" s="95" t="s">
        <v>296</v>
      </c>
      <c r="B255" s="27" t="s">
        <v>298</v>
      </c>
      <c r="C255" s="50" t="s">
        <v>4</v>
      </c>
      <c r="D255" s="30">
        <f>приложение_4!F93</f>
        <v>562460</v>
      </c>
    </row>
    <row r="256" spans="1:4" ht="27">
      <c r="A256" s="94" t="s">
        <v>55</v>
      </c>
      <c r="B256" s="47" t="s">
        <v>54</v>
      </c>
      <c r="C256" s="49"/>
      <c r="D256" s="25">
        <f>D257</f>
        <v>602347</v>
      </c>
    </row>
    <row r="257" spans="1:4" ht="12.75">
      <c r="A257" s="46" t="s">
        <v>57</v>
      </c>
      <c r="B257" s="24" t="s">
        <v>56</v>
      </c>
      <c r="C257" s="49"/>
      <c r="D257" s="26">
        <f>D258</f>
        <v>602347</v>
      </c>
    </row>
    <row r="258" spans="1:4" ht="26.25">
      <c r="A258" s="95" t="s">
        <v>59</v>
      </c>
      <c r="B258" s="24" t="s">
        <v>58</v>
      </c>
      <c r="C258" s="49"/>
      <c r="D258" s="26">
        <f>D259+D261</f>
        <v>602347</v>
      </c>
    </row>
    <row r="259" spans="1:4" ht="52.5">
      <c r="A259" s="95" t="s">
        <v>159</v>
      </c>
      <c r="B259" s="24" t="s">
        <v>58</v>
      </c>
      <c r="C259" s="49" t="s">
        <v>6</v>
      </c>
      <c r="D259" s="26">
        <f>D260</f>
        <v>485620</v>
      </c>
    </row>
    <row r="260" spans="1:4" ht="26.25">
      <c r="A260" s="95" t="s">
        <v>29</v>
      </c>
      <c r="B260" s="24" t="s">
        <v>58</v>
      </c>
      <c r="C260" s="49" t="s">
        <v>4</v>
      </c>
      <c r="D260" s="33">
        <f>приложение_4!F100</f>
        <v>485620</v>
      </c>
    </row>
    <row r="261" spans="1:4" ht="26.25">
      <c r="A261" s="95" t="s">
        <v>49</v>
      </c>
      <c r="B261" s="24" t="s">
        <v>58</v>
      </c>
      <c r="C261" s="49" t="s">
        <v>35</v>
      </c>
      <c r="D261" s="26">
        <f>D262</f>
        <v>116727</v>
      </c>
    </row>
    <row r="262" spans="1:4" ht="26.25">
      <c r="A262" s="95" t="s">
        <v>37</v>
      </c>
      <c r="B262" s="24" t="s">
        <v>58</v>
      </c>
      <c r="C262" s="49" t="s">
        <v>7</v>
      </c>
      <c r="D262" s="33">
        <f>приложение_4!F102</f>
        <v>116727</v>
      </c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</sheetData>
  <sheetProtection/>
  <mergeCells count="5">
    <mergeCell ref="A9:D9"/>
    <mergeCell ref="B2:D2"/>
    <mergeCell ref="C5:D5"/>
    <mergeCell ref="C6:D6"/>
    <mergeCell ref="C7:D7"/>
  </mergeCells>
  <printOptions/>
  <pageMargins left="0.7874015748031497" right="0.3937007874015748" top="0.5905511811023623" bottom="0.5905511811023623" header="0.5905511811023623" footer="0.3149606299212598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PageLayoutView="0" workbookViewId="0" topLeftCell="A1">
      <selection activeCell="A11" sqref="A11"/>
    </sheetView>
  </sheetViews>
  <sheetFormatPr defaultColWidth="9.375" defaultRowHeight="12.75"/>
  <cols>
    <col min="1" max="1" width="61.125" style="1" customWidth="1"/>
    <col min="2" max="2" width="14.00390625" style="4" customWidth="1"/>
    <col min="3" max="3" width="14.625" style="1" customWidth="1"/>
    <col min="4" max="4" width="9.375" style="1" customWidth="1"/>
    <col min="5" max="16384" width="9.375" style="66" customWidth="1"/>
  </cols>
  <sheetData>
    <row r="1" spans="1:2" ht="12.75">
      <c r="A1" s="66"/>
      <c r="B1" s="119" t="s">
        <v>155</v>
      </c>
    </row>
    <row r="2" spans="1:4" ht="36.75" customHeight="1">
      <c r="A2" s="66"/>
      <c r="B2" s="126" t="s">
        <v>329</v>
      </c>
      <c r="C2" s="126"/>
      <c r="D2" s="126"/>
    </row>
    <row r="3" spans="1:2" ht="12.75">
      <c r="A3" s="66"/>
      <c r="B3" s="4" t="s">
        <v>354</v>
      </c>
    </row>
    <row r="4" ht="12.75">
      <c r="A4" s="66"/>
    </row>
    <row r="5" spans="2:4" ht="12.75">
      <c r="B5" s="127" t="s">
        <v>283</v>
      </c>
      <c r="C5" s="127"/>
      <c r="D5" s="127"/>
    </row>
    <row r="6" spans="2:4" ht="71.25" customHeight="1">
      <c r="B6" s="125" t="s">
        <v>291</v>
      </c>
      <c r="C6" s="125"/>
      <c r="D6" s="125"/>
    </row>
    <row r="7" spans="2:4" ht="12.75">
      <c r="B7" s="125" t="s">
        <v>289</v>
      </c>
      <c r="C7" s="125"/>
      <c r="D7" s="125"/>
    </row>
    <row r="8" ht="12.75" customHeight="1">
      <c r="C8" s="61"/>
    </row>
    <row r="9" spans="1:4" ht="37.5" customHeight="1">
      <c r="A9" s="124" t="s">
        <v>286</v>
      </c>
      <c r="B9" s="124"/>
      <c r="C9" s="124"/>
      <c r="D9" s="124"/>
    </row>
    <row r="10" ht="15" customHeight="1">
      <c r="C10" s="5" t="s">
        <v>5</v>
      </c>
    </row>
    <row r="11" spans="1:4" ht="102" customHeight="1">
      <c r="A11" s="6" t="s">
        <v>9</v>
      </c>
      <c r="B11" s="7" t="s">
        <v>178</v>
      </c>
      <c r="C11" s="7" t="s">
        <v>196</v>
      </c>
      <c r="D11" s="8"/>
    </row>
    <row r="12" spans="1:4" ht="12.75">
      <c r="A12" s="6">
        <v>1</v>
      </c>
      <c r="B12" s="9" t="s">
        <v>0</v>
      </c>
      <c r="C12" s="10" t="s">
        <v>1</v>
      </c>
      <c r="D12" s="11"/>
    </row>
    <row r="13" spans="1:4" ht="12.75">
      <c r="A13" s="14" t="s">
        <v>248</v>
      </c>
      <c r="B13" s="69"/>
      <c r="C13" s="70">
        <f>C14+C19+C21+C23+C26+C30+C32+C34+C36+C39+C41+C43</f>
        <v>129095673.44</v>
      </c>
      <c r="D13" s="11"/>
    </row>
    <row r="14" spans="1:4" ht="12.75">
      <c r="A14" s="68" t="s">
        <v>249</v>
      </c>
      <c r="B14" s="64" t="s">
        <v>268</v>
      </c>
      <c r="C14" s="28">
        <f>C15+C16+C17+C18</f>
        <v>19186654.46</v>
      </c>
      <c r="D14" s="16"/>
    </row>
    <row r="15" spans="1:4" ht="39">
      <c r="A15" s="67" t="s">
        <v>10</v>
      </c>
      <c r="B15" s="50" t="s">
        <v>179</v>
      </c>
      <c r="C15" s="28">
        <f>приложение_4!F16</f>
        <v>1034460</v>
      </c>
      <c r="D15" s="20"/>
    </row>
    <row r="16" spans="1:3" ht="39">
      <c r="A16" s="67" t="s">
        <v>158</v>
      </c>
      <c r="B16" s="50" t="s">
        <v>180</v>
      </c>
      <c r="C16" s="28">
        <f>приложение_4!F21</f>
        <v>10924871</v>
      </c>
    </row>
    <row r="17" spans="1:4" ht="12.75">
      <c r="A17" s="67" t="s">
        <v>11</v>
      </c>
      <c r="B17" s="50" t="s">
        <v>181</v>
      </c>
      <c r="C17" s="28">
        <f>приложение_4!F35</f>
        <v>200000</v>
      </c>
      <c r="D17" s="29"/>
    </row>
    <row r="18" spans="1:4" ht="12.75">
      <c r="A18" s="67" t="s">
        <v>12</v>
      </c>
      <c r="B18" s="50" t="s">
        <v>182</v>
      </c>
      <c r="C18" s="28">
        <f>приложение_4!F41</f>
        <v>7027323.46</v>
      </c>
      <c r="D18" s="29"/>
    </row>
    <row r="19" spans="1:4" ht="12.75">
      <c r="A19" s="67" t="s">
        <v>250</v>
      </c>
      <c r="B19" s="50" t="s">
        <v>269</v>
      </c>
      <c r="C19" s="28">
        <f>C20</f>
        <v>602347</v>
      </c>
      <c r="D19" s="16"/>
    </row>
    <row r="20" spans="1:3" ht="12.75">
      <c r="A20" s="67" t="s">
        <v>13</v>
      </c>
      <c r="B20" s="50" t="s">
        <v>183</v>
      </c>
      <c r="C20" s="28">
        <f>приложение_4!F95</f>
        <v>602347</v>
      </c>
    </row>
    <row r="21" spans="1:4" ht="12.75">
      <c r="A21" s="67" t="s">
        <v>14</v>
      </c>
      <c r="B21" s="50" t="s">
        <v>270</v>
      </c>
      <c r="C21" s="28">
        <f>C22</f>
        <v>1871056</v>
      </c>
      <c r="D21" s="20"/>
    </row>
    <row r="22" spans="1:4" ht="26.25">
      <c r="A22" s="67" t="s">
        <v>60</v>
      </c>
      <c r="B22" s="50" t="s">
        <v>184</v>
      </c>
      <c r="C22" s="28">
        <f>приложение_4!F104</f>
        <v>1871056</v>
      </c>
      <c r="D22" s="20"/>
    </row>
    <row r="23" spans="1:4" ht="12.75">
      <c r="A23" s="67" t="s">
        <v>251</v>
      </c>
      <c r="B23" s="50" t="s">
        <v>271</v>
      </c>
      <c r="C23" s="28">
        <f>C25+C24</f>
        <v>25537946.31</v>
      </c>
      <c r="D23" s="16"/>
    </row>
    <row r="24" spans="1:4" ht="12.75">
      <c r="A24" s="67" t="s">
        <v>15</v>
      </c>
      <c r="B24" s="50" t="s">
        <v>185</v>
      </c>
      <c r="C24" s="28">
        <f>приложение_4!F119</f>
        <v>25187946.31</v>
      </c>
      <c r="D24" s="20"/>
    </row>
    <row r="25" spans="1:3" ht="12.75">
      <c r="A25" s="67" t="s">
        <v>16</v>
      </c>
      <c r="B25" s="50" t="s">
        <v>186</v>
      </c>
      <c r="C25" s="28">
        <f>приложение_4!F139</f>
        <v>350000</v>
      </c>
    </row>
    <row r="26" spans="1:4" ht="12.75">
      <c r="A26" s="67" t="s">
        <v>252</v>
      </c>
      <c r="B26" s="50" t="s">
        <v>272</v>
      </c>
      <c r="C26" s="28">
        <f>C27+C28+C29</f>
        <v>52884853.19</v>
      </c>
      <c r="D26" s="16"/>
    </row>
    <row r="27" spans="1:4" ht="12.75">
      <c r="A27" s="67" t="s">
        <v>17</v>
      </c>
      <c r="B27" s="50" t="s">
        <v>187</v>
      </c>
      <c r="C27" s="28">
        <f>приложение_4!F146</f>
        <v>1521373.66</v>
      </c>
      <c r="D27" s="20"/>
    </row>
    <row r="28" spans="1:4" ht="12.75">
      <c r="A28" s="67" t="s">
        <v>18</v>
      </c>
      <c r="B28" s="50" t="s">
        <v>188</v>
      </c>
      <c r="C28" s="28">
        <f>приложение_4!F157</f>
        <v>33845151.84</v>
      </c>
      <c r="D28" s="29"/>
    </row>
    <row r="29" spans="1:4" ht="12.75">
      <c r="A29" s="67" t="s">
        <v>19</v>
      </c>
      <c r="B29" s="50" t="s">
        <v>189</v>
      </c>
      <c r="C29" s="28">
        <f>приложение_4!F187</f>
        <v>17518327.69</v>
      </c>
      <c r="D29" s="29"/>
    </row>
    <row r="30" spans="1:4" ht="12.75">
      <c r="A30" s="67" t="s">
        <v>309</v>
      </c>
      <c r="B30" s="50" t="s">
        <v>316</v>
      </c>
      <c r="C30" s="28">
        <f>C31</f>
        <v>100000</v>
      </c>
      <c r="D30" s="29"/>
    </row>
    <row r="31" spans="1:4" ht="12.75">
      <c r="A31" s="67" t="s">
        <v>310</v>
      </c>
      <c r="B31" s="50" t="s">
        <v>315</v>
      </c>
      <c r="C31" s="28">
        <f>приложение_4!F214</f>
        <v>100000</v>
      </c>
      <c r="D31" s="29"/>
    </row>
    <row r="32" spans="1:4" ht="12.75">
      <c r="A32" s="67" t="s">
        <v>253</v>
      </c>
      <c r="B32" s="50" t="s">
        <v>273</v>
      </c>
      <c r="C32" s="28">
        <f>C33</f>
        <v>200000</v>
      </c>
      <c r="D32" s="35"/>
    </row>
    <row r="33" spans="1:4" ht="12.75">
      <c r="A33" s="67" t="s">
        <v>20</v>
      </c>
      <c r="B33" s="50" t="s">
        <v>190</v>
      </c>
      <c r="C33" s="28">
        <f>приложение_4!F221</f>
        <v>200000</v>
      </c>
      <c r="D33" s="29"/>
    </row>
    <row r="34" spans="1:4" ht="12.75">
      <c r="A34" s="67" t="s">
        <v>254</v>
      </c>
      <c r="B34" s="50" t="s">
        <v>274</v>
      </c>
      <c r="C34" s="28">
        <f>C35</f>
        <v>11661847.14</v>
      </c>
      <c r="D34" s="35"/>
    </row>
    <row r="35" spans="1:4" ht="12.75">
      <c r="A35" s="67" t="s">
        <v>103</v>
      </c>
      <c r="B35" s="50" t="s">
        <v>191</v>
      </c>
      <c r="C35" s="28">
        <f>приложение_4!F230</f>
        <v>11661847.14</v>
      </c>
      <c r="D35" s="29"/>
    </row>
    <row r="36" spans="1:4" ht="12.75">
      <c r="A36" s="67" t="s">
        <v>255</v>
      </c>
      <c r="B36" s="50" t="s">
        <v>275</v>
      </c>
      <c r="C36" s="28">
        <f>C37+C38</f>
        <v>2049000</v>
      </c>
      <c r="D36" s="35"/>
    </row>
    <row r="37" spans="1:4" ht="12.75">
      <c r="A37" s="67" t="s">
        <v>21</v>
      </c>
      <c r="B37" s="50" t="s">
        <v>192</v>
      </c>
      <c r="C37" s="28">
        <f>приложение_4!F256</f>
        <v>150000</v>
      </c>
      <c r="D37" s="35"/>
    </row>
    <row r="38" spans="1:4" ht="12.75">
      <c r="A38" s="67" t="s">
        <v>16</v>
      </c>
      <c r="B38" s="50" t="s">
        <v>302</v>
      </c>
      <c r="C38" s="28">
        <f>приложение_4!F260</f>
        <v>1899000</v>
      </c>
      <c r="D38" s="29"/>
    </row>
    <row r="39" spans="1:4" ht="12.75">
      <c r="A39" s="67" t="s">
        <v>256</v>
      </c>
      <c r="B39" s="50" t="s">
        <v>276</v>
      </c>
      <c r="C39" s="28">
        <f>C40</f>
        <v>9730577.809999999</v>
      </c>
      <c r="D39" s="35"/>
    </row>
    <row r="40" spans="1:4" ht="12.75">
      <c r="A40" s="67" t="s">
        <v>131</v>
      </c>
      <c r="B40" s="50" t="s">
        <v>193</v>
      </c>
      <c r="C40" s="28">
        <f>приложение_4!F287</f>
        <v>9730577.809999999</v>
      </c>
      <c r="D40" s="29"/>
    </row>
    <row r="41" spans="1:4" ht="12.75">
      <c r="A41" s="67" t="s">
        <v>257</v>
      </c>
      <c r="B41" s="50" t="s">
        <v>277</v>
      </c>
      <c r="C41" s="28">
        <f>C42</f>
        <v>2520011</v>
      </c>
      <c r="D41" s="35"/>
    </row>
    <row r="42" spans="1:4" ht="12.75">
      <c r="A42" s="67" t="s">
        <v>136</v>
      </c>
      <c r="B42" s="50" t="s">
        <v>194</v>
      </c>
      <c r="C42" s="28">
        <f>приложение_4!F306</f>
        <v>2520011</v>
      </c>
      <c r="D42" s="29"/>
    </row>
    <row r="43" spans="1:4" ht="26.25">
      <c r="A43" s="67" t="s">
        <v>258</v>
      </c>
      <c r="B43" s="50" t="s">
        <v>278</v>
      </c>
      <c r="C43" s="28">
        <f>C44</f>
        <v>2751380.5300000003</v>
      </c>
      <c r="D43" s="29"/>
    </row>
    <row r="44" spans="1:4" ht="12.75">
      <c r="A44" s="67" t="s">
        <v>22</v>
      </c>
      <c r="B44" s="50" t="s">
        <v>195</v>
      </c>
      <c r="C44" s="28">
        <f>приложение_4!F317</f>
        <v>2751380.5300000003</v>
      </c>
      <c r="D44" s="29"/>
    </row>
    <row r="45" spans="1:4" ht="12.75">
      <c r="A45" s="42"/>
      <c r="B45" s="56"/>
      <c r="C45" s="44"/>
      <c r="D45" s="29"/>
    </row>
    <row r="46" spans="1:4" ht="12.75">
      <c r="A46" s="40"/>
      <c r="B46" s="56"/>
      <c r="C46" s="40"/>
      <c r="D46" s="29"/>
    </row>
    <row r="47" spans="1:4" ht="12.75">
      <c r="A47" s="29"/>
      <c r="B47" s="45"/>
      <c r="C47" s="29"/>
      <c r="D47" s="29"/>
    </row>
    <row r="48" spans="1:4" ht="12.75">
      <c r="A48" s="29"/>
      <c r="B48" s="45"/>
      <c r="C48" s="29"/>
      <c r="D48" s="29"/>
    </row>
    <row r="49" spans="1:4" ht="12.75">
      <c r="A49" s="29"/>
      <c r="B49" s="45"/>
      <c r="C49" s="29"/>
      <c r="D49" s="29"/>
    </row>
    <row r="50" spans="1:4" ht="12.75">
      <c r="A50" s="29"/>
      <c r="B50" s="45"/>
      <c r="C50" s="29"/>
      <c r="D50" s="29"/>
    </row>
    <row r="51" spans="1:4" ht="12.75">
      <c r="A51" s="29"/>
      <c r="B51" s="29"/>
      <c r="C51" s="29"/>
      <c r="D51" s="29"/>
    </row>
    <row r="52" spans="1:4" ht="12.75">
      <c r="A52" s="29"/>
      <c r="B52" s="29"/>
      <c r="C52" s="29"/>
      <c r="D52" s="29"/>
    </row>
    <row r="53" spans="1:4" ht="12.75">
      <c r="A53" s="29"/>
      <c r="B53" s="29"/>
      <c r="C53" s="29"/>
      <c r="D53" s="29"/>
    </row>
    <row r="54" spans="1:4" ht="12.75">
      <c r="A54" s="29"/>
      <c r="B54" s="29"/>
      <c r="C54" s="29"/>
      <c r="D54" s="29"/>
    </row>
    <row r="55" spans="1:4" ht="12.75">
      <c r="A55" s="29"/>
      <c r="B55" s="29"/>
      <c r="C55" s="29"/>
      <c r="D55" s="29"/>
    </row>
    <row r="56" spans="1:4" ht="12.75">
      <c r="A56" s="29"/>
      <c r="B56" s="29"/>
      <c r="C56" s="29"/>
      <c r="D56" s="29"/>
    </row>
    <row r="57" spans="1:4" ht="12.75">
      <c r="A57" s="29"/>
      <c r="B57" s="29"/>
      <c r="C57" s="29"/>
      <c r="D57" s="29"/>
    </row>
    <row r="58" spans="1:4" ht="12.75">
      <c r="A58" s="29"/>
      <c r="B58" s="29"/>
      <c r="C58" s="29"/>
      <c r="D58" s="29"/>
    </row>
    <row r="59" spans="1:4" ht="12.75">
      <c r="A59" s="29"/>
      <c r="B59" s="29"/>
      <c r="C59" s="29"/>
      <c r="D59" s="29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</sheetData>
  <sheetProtection/>
  <mergeCells count="5">
    <mergeCell ref="B5:D5"/>
    <mergeCell ref="B7:D7"/>
    <mergeCell ref="A9:D9"/>
    <mergeCell ref="B2:D2"/>
    <mergeCell ref="B6:D6"/>
  </mergeCells>
  <printOptions/>
  <pageMargins left="0.7874015748031497" right="0.3937007874015748" top="0.5905511811023623" bottom="0.5905511811023623" header="0.31496062992125984" footer="0.31496062992125984"/>
  <pageSetup fitToHeight="10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9">
      <selection activeCell="B7" sqref="B7"/>
    </sheetView>
  </sheetViews>
  <sheetFormatPr defaultColWidth="9.375" defaultRowHeight="12.75"/>
  <cols>
    <col min="1" max="1" width="54.50390625" style="96" customWidth="1"/>
    <col min="2" max="2" width="24.625" style="96" customWidth="1"/>
    <col min="3" max="16384" width="9.375" style="96" customWidth="1"/>
  </cols>
  <sheetData>
    <row r="1" ht="13.5">
      <c r="B1" s="4" t="s">
        <v>319</v>
      </c>
    </row>
    <row r="2" ht="58.5" customHeight="1">
      <c r="B2" s="97" t="s">
        <v>329</v>
      </c>
    </row>
    <row r="3" ht="13.5">
      <c r="B3" s="4" t="s">
        <v>355</v>
      </c>
    </row>
    <row r="5" spans="1:3" ht="13.5">
      <c r="A5" s="98"/>
      <c r="B5" s="98" t="s">
        <v>320</v>
      </c>
      <c r="C5" s="120"/>
    </row>
    <row r="6" spans="1:3" ht="75.75" customHeight="1">
      <c r="A6" s="99"/>
      <c r="B6" s="125" t="s">
        <v>291</v>
      </c>
      <c r="C6" s="125"/>
    </row>
    <row r="7" spans="1:3" ht="13.5">
      <c r="A7" s="99"/>
      <c r="B7" s="99" t="s">
        <v>289</v>
      </c>
      <c r="C7" s="120"/>
    </row>
    <row r="8" spans="1:2" ht="13.5">
      <c r="A8" s="1"/>
      <c r="B8" s="2"/>
    </row>
    <row r="9" spans="1:2" s="101" customFormat="1" ht="48" customHeight="1">
      <c r="A9" s="128" t="s">
        <v>321</v>
      </c>
      <c r="B9" s="128"/>
    </row>
    <row r="10" spans="1:2" s="101" customFormat="1" ht="13.5">
      <c r="A10" s="100"/>
      <c r="B10" s="102" t="s">
        <v>322</v>
      </c>
    </row>
    <row r="11" spans="1:2" ht="21" customHeight="1">
      <c r="A11" s="103" t="s">
        <v>323</v>
      </c>
      <c r="B11" s="104" t="s">
        <v>324</v>
      </c>
    </row>
    <row r="12" spans="1:2" ht="13.5">
      <c r="A12" s="6">
        <v>1</v>
      </c>
      <c r="B12" s="9" t="s">
        <v>0</v>
      </c>
    </row>
    <row r="13" spans="1:2" ht="13.5">
      <c r="A13" s="105" t="s">
        <v>325</v>
      </c>
      <c r="B13" s="106">
        <f>SUM(B14:B20)</f>
        <v>50586179.79</v>
      </c>
    </row>
    <row r="14" spans="1:2" ht="33.75" customHeight="1">
      <c r="A14" s="107" t="s">
        <v>361</v>
      </c>
      <c r="B14" s="108">
        <f>26400901+3000000</f>
        <v>29400901</v>
      </c>
    </row>
    <row r="15" spans="1:2" ht="54.75">
      <c r="A15" s="107" t="s">
        <v>360</v>
      </c>
      <c r="B15" s="108">
        <v>602347</v>
      </c>
    </row>
    <row r="16" spans="1:2" ht="78" customHeight="1">
      <c r="A16" s="107" t="s">
        <v>326</v>
      </c>
      <c r="B16" s="108">
        <v>468720</v>
      </c>
    </row>
    <row r="17" spans="1:2" ht="60.75" customHeight="1">
      <c r="A17" s="107" t="s">
        <v>327</v>
      </c>
      <c r="B17" s="108">
        <f>281230+281230</f>
        <v>562460</v>
      </c>
    </row>
    <row r="18" spans="1:2" ht="57.75" customHeight="1">
      <c r="A18" s="107" t="s">
        <v>328</v>
      </c>
      <c r="B18" s="108">
        <v>8271751.79</v>
      </c>
    </row>
    <row r="19" spans="1:2" ht="87" customHeight="1">
      <c r="A19" s="107" t="s">
        <v>345</v>
      </c>
      <c r="B19" s="108">
        <f>2000000+100000+900000</f>
        <v>3000000</v>
      </c>
    </row>
    <row r="20" spans="1:2" ht="44.25" customHeight="1">
      <c r="A20" s="107" t="s">
        <v>356</v>
      </c>
      <c r="B20" s="108">
        <f>3150000+5130000</f>
        <v>8280000</v>
      </c>
    </row>
  </sheetData>
  <sheetProtection/>
  <mergeCells count="2">
    <mergeCell ref="A9:B9"/>
    <mergeCell ref="B6:C6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7">
      <selection activeCell="C11" sqref="C11"/>
    </sheetView>
  </sheetViews>
  <sheetFormatPr defaultColWidth="9.375" defaultRowHeight="12.75"/>
  <cols>
    <col min="1" max="1" width="55.375" style="96" customWidth="1"/>
    <col min="2" max="2" width="19.125" style="96" customWidth="1"/>
    <col min="3" max="3" width="22.125" style="96" customWidth="1"/>
    <col min="4" max="16384" width="9.375" style="96" customWidth="1"/>
  </cols>
  <sheetData>
    <row r="1" spans="2:3" ht="13.5">
      <c r="B1" s="129" t="s">
        <v>280</v>
      </c>
      <c r="C1" s="129"/>
    </row>
    <row r="2" spans="2:3" ht="39" customHeight="1">
      <c r="B2" s="126" t="s">
        <v>329</v>
      </c>
      <c r="C2" s="126"/>
    </row>
    <row r="3" ht="13.5">
      <c r="B3" s="4" t="s">
        <v>357</v>
      </c>
    </row>
    <row r="5" spans="1:4" ht="13.5">
      <c r="A5" s="98"/>
      <c r="C5" s="98" t="s">
        <v>346</v>
      </c>
      <c r="D5" s="98"/>
    </row>
    <row r="6" spans="1:4" ht="114" customHeight="1">
      <c r="A6" s="99"/>
      <c r="C6" s="121" t="s">
        <v>291</v>
      </c>
      <c r="D6" s="99"/>
    </row>
    <row r="7" spans="1:4" ht="13.5">
      <c r="A7" s="99"/>
      <c r="C7" s="99" t="s">
        <v>289</v>
      </c>
      <c r="D7" s="99"/>
    </row>
    <row r="8" spans="1:2" ht="13.5">
      <c r="A8" s="1"/>
      <c r="B8" s="2"/>
    </row>
    <row r="9" spans="1:2" s="101" customFormat="1" ht="48" customHeight="1">
      <c r="A9" s="128" t="s">
        <v>347</v>
      </c>
      <c r="B9" s="128"/>
    </row>
    <row r="10" spans="1:2" s="101" customFormat="1" ht="13.5">
      <c r="A10" s="100"/>
      <c r="B10" s="102" t="s">
        <v>322</v>
      </c>
    </row>
    <row r="11" spans="1:2" ht="31.5" customHeight="1">
      <c r="A11" s="103" t="s">
        <v>323</v>
      </c>
      <c r="B11" s="104" t="s">
        <v>324</v>
      </c>
    </row>
    <row r="12" spans="1:2" ht="13.5">
      <c r="A12" s="6">
        <v>1</v>
      </c>
      <c r="B12" s="9" t="s">
        <v>0</v>
      </c>
    </row>
    <row r="13" spans="1:2" ht="13.5">
      <c r="A13" s="105" t="s">
        <v>325</v>
      </c>
      <c r="B13" s="106">
        <f>SUM(B14:B15)</f>
        <v>294898.5</v>
      </c>
    </row>
    <row r="14" spans="1:2" ht="87.75" customHeight="1">
      <c r="A14" s="107" t="s">
        <v>358</v>
      </c>
      <c r="B14" s="108">
        <v>150000</v>
      </c>
    </row>
    <row r="15" spans="1:2" ht="92.25" customHeight="1">
      <c r="A15" s="107" t="s">
        <v>359</v>
      </c>
      <c r="B15" s="108">
        <v>144898.5</v>
      </c>
    </row>
    <row r="16" spans="1:2" ht="13.5">
      <c r="A16" s="109"/>
      <c r="B16" s="109"/>
    </row>
    <row r="17" spans="1:2" ht="13.5">
      <c r="A17" s="109"/>
      <c r="B17" s="109"/>
    </row>
    <row r="18" spans="1:2" ht="13.5">
      <c r="A18" s="109"/>
      <c r="B18" s="109"/>
    </row>
    <row r="19" spans="1:2" ht="13.5">
      <c r="A19" s="109"/>
      <c r="B19" s="109"/>
    </row>
    <row r="20" spans="1:2" ht="13.5">
      <c r="A20" s="109"/>
      <c r="B20" s="109"/>
    </row>
  </sheetData>
  <sheetProtection/>
  <mergeCells count="3">
    <mergeCell ref="A9:B9"/>
    <mergeCell ref="B1:C1"/>
    <mergeCell ref="B2:C2"/>
  </mergeCells>
  <printOptions/>
  <pageMargins left="0.7874015748031497" right="0.3937007874015748" top="0.5511811023622047" bottom="0.5511811023622047" header="0.31496062992125984" footer="0.31496062992125984"/>
  <pageSetup fitToHeight="100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0">
      <selection activeCell="C13" sqref="C13"/>
    </sheetView>
  </sheetViews>
  <sheetFormatPr defaultColWidth="9.375" defaultRowHeight="12.75"/>
  <cols>
    <col min="1" max="1" width="21.00390625" style="96" customWidth="1"/>
    <col min="2" max="2" width="45.375" style="96" customWidth="1"/>
    <col min="3" max="3" width="14.125" style="96" customWidth="1"/>
    <col min="4" max="4" width="14.00390625" style="96" customWidth="1"/>
    <col min="5" max="5" width="13.375" style="96" customWidth="1"/>
    <col min="6" max="16384" width="9.375" style="96" customWidth="1"/>
  </cols>
  <sheetData>
    <row r="1" ht="13.5">
      <c r="B1" s="122" t="s">
        <v>348</v>
      </c>
    </row>
    <row r="2" spans="2:4" ht="35.25" customHeight="1">
      <c r="B2" s="2" t="s">
        <v>329</v>
      </c>
      <c r="C2" s="2"/>
      <c r="D2" s="2"/>
    </row>
    <row r="3" ht="13.5">
      <c r="B3" s="2" t="s">
        <v>352</v>
      </c>
    </row>
    <row r="4" spans="2:5" ht="17.25" customHeight="1">
      <c r="B4" s="1"/>
      <c r="C4" s="98" t="s">
        <v>330</v>
      </c>
      <c r="D4" s="120"/>
      <c r="E4" s="120"/>
    </row>
    <row r="5" spans="2:5" ht="66" customHeight="1">
      <c r="B5" s="1"/>
      <c r="C5" s="125" t="s">
        <v>291</v>
      </c>
      <c r="D5" s="125"/>
      <c r="E5" s="125"/>
    </row>
    <row r="6" spans="2:5" ht="22.5" customHeight="1">
      <c r="B6" s="1"/>
      <c r="C6" s="125" t="s">
        <v>331</v>
      </c>
      <c r="D6" s="125"/>
      <c r="E6" s="125"/>
    </row>
    <row r="7" spans="1:5" ht="48" customHeight="1">
      <c r="A7" s="130" t="s">
        <v>332</v>
      </c>
      <c r="B7" s="130"/>
      <c r="C7" s="130"/>
      <c r="D7" s="130"/>
      <c r="E7" s="130"/>
    </row>
    <row r="8" ht="23.25" customHeight="1"/>
    <row r="9" spans="1:5" ht="13.5">
      <c r="A9" s="110" t="s">
        <v>333</v>
      </c>
      <c r="B9" s="110" t="s">
        <v>9</v>
      </c>
      <c r="C9" s="111" t="s">
        <v>324</v>
      </c>
      <c r="D9" s="111" t="s">
        <v>334</v>
      </c>
      <c r="E9" s="111" t="s">
        <v>335</v>
      </c>
    </row>
    <row r="10" spans="1:5" ht="13.5">
      <c r="A10" s="112">
        <v>1</v>
      </c>
      <c r="B10" s="112">
        <v>2</v>
      </c>
      <c r="C10" s="113">
        <v>3</v>
      </c>
      <c r="D10" s="113">
        <v>4</v>
      </c>
      <c r="E10" s="113">
        <v>5</v>
      </c>
    </row>
    <row r="11" spans="1:5" ht="51" customHeight="1">
      <c r="A11" s="123" t="s">
        <v>336</v>
      </c>
      <c r="B11" s="107" t="s">
        <v>337</v>
      </c>
      <c r="C11" s="114">
        <v>30000000</v>
      </c>
      <c r="D11" s="114"/>
      <c r="E11" s="114"/>
    </row>
    <row r="12" spans="1:5" ht="64.5" customHeight="1">
      <c r="A12" s="123" t="s">
        <v>338</v>
      </c>
      <c r="B12" s="107" t="s">
        <v>339</v>
      </c>
      <c r="C12" s="114"/>
      <c r="D12" s="114">
        <v>-10000000</v>
      </c>
      <c r="E12" s="114">
        <v>-10000000</v>
      </c>
    </row>
    <row r="13" spans="1:5" ht="54" customHeight="1">
      <c r="A13" s="115" t="s">
        <v>340</v>
      </c>
      <c r="B13" s="107" t="s">
        <v>341</v>
      </c>
      <c r="C13" s="114">
        <v>-24400000</v>
      </c>
      <c r="D13" s="114"/>
      <c r="E13" s="114"/>
    </row>
    <row r="14" spans="1:5" ht="33.75" customHeight="1">
      <c r="A14" s="115" t="s">
        <v>342</v>
      </c>
      <c r="B14" s="107" t="s">
        <v>343</v>
      </c>
      <c r="C14" s="114">
        <f>5468702.61</f>
        <v>5468702.61</v>
      </c>
      <c r="D14" s="114">
        <f>10543678.67+5000000</f>
        <v>15543678.67</v>
      </c>
      <c r="E14" s="114">
        <f>5040327.67+5000000+5000000</f>
        <v>15040327.67</v>
      </c>
    </row>
    <row r="15" spans="1:5" ht="52.5" customHeight="1">
      <c r="A15" s="115"/>
      <c r="B15" s="105" t="s">
        <v>344</v>
      </c>
      <c r="C15" s="116">
        <f>C11+C13+C14</f>
        <v>11068702.61</v>
      </c>
      <c r="D15" s="116">
        <f>SUM(D11:D14)</f>
        <v>5543678.67</v>
      </c>
      <c r="E15" s="116">
        <f>SUM(E11:E14)</f>
        <v>5040327.67</v>
      </c>
    </row>
  </sheetData>
  <sheetProtection/>
  <mergeCells count="3">
    <mergeCell ref="C5:E5"/>
    <mergeCell ref="C6:E6"/>
    <mergeCell ref="A7:E7"/>
  </mergeCell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2017-07-18T08:06:34Z</cp:lastPrinted>
  <dcterms:created xsi:type="dcterms:W3CDTF">2005-12-02T13:56:17Z</dcterms:created>
  <dcterms:modified xsi:type="dcterms:W3CDTF">2017-09-01T12:44:23Z</dcterms:modified>
  <cp:category/>
  <cp:version/>
  <cp:contentType/>
  <cp:contentStatus/>
</cp:coreProperties>
</file>