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'Лист1'!$16:$19</definedName>
    <definedName name="_xlnm.Print_Titles" localSheetId="1">'Лист2'!$3:$6</definedName>
  </definedNames>
  <calcPr fullCalcOnLoad="1"/>
</workbook>
</file>

<file path=xl/sharedStrings.xml><?xml version="1.0" encoding="utf-8"?>
<sst xmlns="http://schemas.openxmlformats.org/spreadsheetml/2006/main" count="4034" uniqueCount="575">
  <si>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</si>
  <si>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</si>
  <si>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</si>
  <si>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</si>
  <si>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</si>
  <si>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</si>
  <si>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</si>
  <si>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</si>
  <si>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</si>
  <si>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Код источника</t>
  </si>
  <si>
    <t>финансирования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</si>
  <si>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</si>
  <si>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</si>
  <si>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</si>
  <si>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</si>
  <si>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</si>
  <si>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</si>
  <si>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</si>
  <si>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</si>
  <si>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</si>
  <si>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</si>
  <si>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</si>
  <si>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</si>
  <si>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</si>
  <si>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</si>
  <si>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</si>
  <si>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</si>
  <si>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</si>
  <si>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источники внутреннего финансирования бюджетов</t>
  </si>
  <si>
    <t>источники внешнего финансирования бюджетов</t>
  </si>
  <si>
    <t>"________"    ________________________  200___  г.</t>
  </si>
  <si>
    <t>0503117</t>
  </si>
  <si>
    <t xml:space="preserve">Неисполненные </t>
  </si>
  <si>
    <t xml:space="preserve">              Форма 0503117  с.2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</si>
  <si>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</si>
  <si>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</si>
  <si>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</si>
  <si>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</si>
  <si>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</si>
  <si>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</si>
  <si>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ОТЧЕТ ОБ ИСПОЛНЕНИИ БЮДЖЕТА</t>
  </si>
  <si>
    <t xml:space="preserve">                                  3. Источники финансирования дефицитов бюджетов</t>
  </si>
  <si>
    <t xml:space="preserve">                        Форма 0503117  с.3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</si>
  <si>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</si>
  <si>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</si>
  <si>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</si>
  <si>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</si>
  <si>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</si>
  <si>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</si>
  <si>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>010</t>
  </si>
  <si>
    <t>из них:</t>
  </si>
  <si>
    <t>Код дохода по бюджетной классификацией</t>
  </si>
  <si>
    <t>по бюджетной</t>
  </si>
  <si>
    <t xml:space="preserve">  по ОКЕИ</t>
  </si>
  <si>
    <t>Форма по ОКУД</t>
  </si>
  <si>
    <t>Периодичность:  месячная</t>
  </si>
  <si>
    <t>дефицита бюджета</t>
  </si>
  <si>
    <t xml:space="preserve">по бюджетной   </t>
  </si>
  <si>
    <t>классификации</t>
  </si>
  <si>
    <t>710</t>
  </si>
  <si>
    <t>720</t>
  </si>
  <si>
    <t>увеличение остатков средств</t>
  </si>
  <si>
    <t>уменьшение остатка средств</t>
  </si>
  <si>
    <t>000</t>
  </si>
  <si>
    <t>182</t>
  </si>
  <si>
    <t>062</t>
  </si>
  <si>
    <t>920</t>
  </si>
  <si>
    <t>10000000</t>
  </si>
  <si>
    <t>10100000</t>
  </si>
  <si>
    <t>10102000</t>
  </si>
  <si>
    <t>10102010</t>
  </si>
  <si>
    <t>10102020</t>
  </si>
  <si>
    <t>10102022</t>
  </si>
  <si>
    <t>10102030</t>
  </si>
  <si>
    <t>10102040</t>
  </si>
  <si>
    <t>10500000</t>
  </si>
  <si>
    <t>10501000</t>
  </si>
  <si>
    <t>10501010</t>
  </si>
  <si>
    <t>10501011</t>
  </si>
  <si>
    <t>10501012</t>
  </si>
  <si>
    <t>10501020</t>
  </si>
  <si>
    <t>10501021</t>
  </si>
  <si>
    <t>10501022</t>
  </si>
  <si>
    <t>10503000</t>
  </si>
  <si>
    <t>10600000</t>
  </si>
  <si>
    <t>10601030</t>
  </si>
  <si>
    <t>10604000</t>
  </si>
  <si>
    <t>10604010</t>
  </si>
  <si>
    <t>10604012</t>
  </si>
  <si>
    <t>10606013</t>
  </si>
  <si>
    <t>10606023</t>
  </si>
  <si>
    <t>10900000</t>
  </si>
  <si>
    <t>10904000</t>
  </si>
  <si>
    <t>11100000</t>
  </si>
  <si>
    <t>11105000</t>
  </si>
  <si>
    <t>11105010</t>
  </si>
  <si>
    <t>11105030</t>
  </si>
  <si>
    <t>11105035</t>
  </si>
  <si>
    <t>11109000</t>
  </si>
  <si>
    <t>11109045</t>
  </si>
  <si>
    <t>11300000</t>
  </si>
  <si>
    <t>11400000</t>
  </si>
  <si>
    <t>11402000</t>
  </si>
  <si>
    <t>11406010</t>
  </si>
  <si>
    <t>11700000</t>
  </si>
  <si>
    <t>11705000</t>
  </si>
  <si>
    <t>11705050</t>
  </si>
  <si>
    <t>20000000</t>
  </si>
  <si>
    <t>20200000</t>
  </si>
  <si>
    <t>20201000</t>
  </si>
  <si>
    <t>20201001</t>
  </si>
  <si>
    <t>20203000</t>
  </si>
  <si>
    <t>20203015</t>
  </si>
  <si>
    <t>20700000</t>
  </si>
  <si>
    <t>20705000</t>
  </si>
  <si>
    <t>00</t>
  </si>
  <si>
    <t>01</t>
  </si>
  <si>
    <t>10</t>
  </si>
  <si>
    <t>02</t>
  </si>
  <si>
    <t>0000</t>
  </si>
  <si>
    <t>110</t>
  </si>
  <si>
    <t>120</t>
  </si>
  <si>
    <t>130</t>
  </si>
  <si>
    <t>410</t>
  </si>
  <si>
    <t>430</t>
  </si>
  <si>
    <t>180</t>
  </si>
  <si>
    <t>151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</si>
  <si>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</si>
  <si>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</si>
  <si>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</si>
  <si>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 5 лет, в части превышения сумм страховых взносов, увеличенных на сумму, рассчитанную исходя из действующей ставки рефинансирования, процентных доходов по вкладам в банках (за исключением срочных пенсионных вкладов, внесенных на срок не менее 6 месяцев), в виде материальной выгоды от экономии на процентах при получении заемных (кредитных) средств 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</si>
  <si>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</si>
  <si>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</si>
  <si>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</si>
  <si>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</si>
  <si>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</si>
  <si>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</t>
  </si>
  <si>
    <t xml:space="preserve">Единый сельскохозяйственный налог (за налоговые периоды, истекшие до 1 января 2011 года) </t>
  </si>
  <si>
    <t>НАЛОГИ НА ИМУЩЕСТВО</t>
  </si>
  <si>
    <t>Налог на имущество физических лиц, зачисляемый в бюджет поселений</t>
  </si>
  <si>
    <t>Транспортный налог</t>
  </si>
  <si>
    <t>!!! Введите наименование !!!</t>
  </si>
  <si>
    <t>Транспортный налог с физических лиц</t>
  </si>
  <si>
    <t>Земельный налог, взимаемый по ставке, установленной пп 1 п 1 ст.394 НК РФ , зачисляемый в бюджет поселений</t>
  </si>
  <si>
    <t>Земельный налог, взимаемый по ставке, установленной пп 2 п 1 ст.394 НК РФ, зачисляемый в бюджеты поселений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</si>
  <si>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</si>
  <si>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</si>
  <si>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</si>
  <si>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Доходы,  получаемые  в  виде  арендной  платы  за  земельные участки, государственная  собственность  на которые не разграничена и которые  расположены в границах поселений, а также средства от продажи  права на заключение  договоров  аренды  указанных земельных участков
</t>
  </si>
  <si>
    <t xml:space="preserve">Прочие доходы от использования имущества и прав, находящихся в государственной и  муниципальной собственности  (за исключением имущества  автономных   учреждений, а также   имущества   государственных   и  муниципальных унитарных предприятий,  в том числе казенных)
</t>
  </si>
  <si>
    <t>ДОХОДЫ ОТ ПРОДАЖИ МАТЕРИАЛЬНЫХ И НЕМАТЕРИАЛЬНЫХ АКТИВОВ</t>
  </si>
  <si>
    <t>ПРОЧИЕ НЕНАЛОГОВЫЕ ДОХОДЫ</t>
  </si>
  <si>
    <t>Прочие неналоговые доходы</t>
  </si>
  <si>
    <t>Прочие неналоговые доходы бюджетов поселений</t>
  </si>
  <si>
    <t>Дотации бюджетам поселений на выравнивание бюджетной обеспеченности</t>
  </si>
  <si>
    <t>ПРОЧИЕ БЕЗВОЗМЕЗДНЫЕ ПОСТУПЛЕНИЯ</t>
  </si>
  <si>
    <t>Прочие безвозмездные поступления в бюджеты поселений</t>
  </si>
  <si>
    <t/>
  </si>
  <si>
    <t>0103</t>
  </si>
  <si>
    <t>0104</t>
  </si>
  <si>
    <t>0111</t>
  </si>
  <si>
    <t>0113</t>
  </si>
  <si>
    <t>0203</t>
  </si>
  <si>
    <t>0309</t>
  </si>
  <si>
    <t>0412</t>
  </si>
  <si>
    <t>0501</t>
  </si>
  <si>
    <t>0502</t>
  </si>
  <si>
    <t>0503</t>
  </si>
  <si>
    <t>0801</t>
  </si>
  <si>
    <t>1003</t>
  </si>
  <si>
    <t>1101</t>
  </si>
  <si>
    <t>1202</t>
  </si>
  <si>
    <t>1301</t>
  </si>
  <si>
    <t>9000000</t>
  </si>
  <si>
    <t>0013600</t>
  </si>
  <si>
    <t>013</t>
  </si>
  <si>
    <t>220</t>
  </si>
  <si>
    <t>226</t>
  </si>
  <si>
    <t>210</t>
  </si>
  <si>
    <t>211</t>
  </si>
  <si>
    <t>213</t>
  </si>
  <si>
    <t>221</t>
  </si>
  <si>
    <t>222</t>
  </si>
  <si>
    <t>223</t>
  </si>
  <si>
    <t>224</t>
  </si>
  <si>
    <t>225</t>
  </si>
  <si>
    <t>290</t>
  </si>
  <si>
    <t>300</t>
  </si>
  <si>
    <t>310</t>
  </si>
  <si>
    <t>340</t>
  </si>
  <si>
    <t>260</t>
  </si>
  <si>
    <t>262</t>
  </si>
  <si>
    <t>240</t>
  </si>
  <si>
    <t>242</t>
  </si>
  <si>
    <t>241</t>
  </si>
  <si>
    <t>250</t>
  </si>
  <si>
    <t>251</t>
  </si>
  <si>
    <t>230</t>
  </si>
  <si>
    <t>231</t>
  </si>
  <si>
    <t>АДМИНИСТРАЦИЯ МУНИЦИПАЛЬНОГО ОБРАЗОВАНИЯ "ГОРОД ЕРМОЛИНО"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</si>
  <si>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</si>
  <si>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</si>
  <si>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Выполнение функций органами местного самоуправления</t>
  </si>
  <si>
    <t>РАСХОДЫ</t>
  </si>
  <si>
    <t>Приобретение услуг</t>
  </si>
  <si>
    <t>Прочие услуги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</si>
  <si>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</si>
  <si>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</si>
  <si>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Оплата труда и начисления на оплату труда</t>
  </si>
  <si>
    <t>Заработная плата</t>
  </si>
  <si>
    <t>Начисления на оплату труда</t>
  </si>
  <si>
    <t>Услуги связи</t>
  </si>
  <si>
    <t xml:space="preserve">Транспортные услуги 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</si>
  <si>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</si>
  <si>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</si>
  <si>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</si>
  <si>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</si>
  <si>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</si>
  <si>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</si>
  <si>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</si>
  <si>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</si>
  <si>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</si>
  <si>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Резервные фонды местных администраций</t>
  </si>
  <si>
    <t>Социальное обеспечение</t>
  </si>
  <si>
    <t>Пособия по социальной помощи населению</t>
  </si>
  <si>
    <t>Другие общегосударственные вопросы</t>
  </si>
  <si>
    <t>Общегородские расходы</t>
  </si>
  <si>
    <t>Мобилизационная  и вневойсковая подготовка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</si>
  <si>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</si>
  <si>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</si>
  <si>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экономики</t>
  </si>
  <si>
    <t>Жилищное хозяйство</t>
  </si>
  <si>
    <t>Безвозмездные и безвозвратные перечисления организациям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</si>
  <si>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</si>
  <si>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Коммунальное хозяйство</t>
  </si>
  <si>
    <t>Безвозмездные и безвозвратные перечисления государственным и муниципальным организациям</t>
  </si>
  <si>
    <t>Благоустройство</t>
  </si>
  <si>
    <t>Иные межбюджетные трансферты</t>
  </si>
  <si>
    <t>Безвозмездные и безвозвратные перечисления бюджетам</t>
  </si>
  <si>
    <t>Перечисления другим бюджетам бюджетной системы Российской Федерации</t>
  </si>
  <si>
    <t>Культура</t>
  </si>
  <si>
    <t>Социальное обеспечение населения</t>
  </si>
  <si>
    <t>Физическая культура</t>
  </si>
  <si>
    <t>Периодическая печать и издательства</t>
  </si>
  <si>
    <t xml:space="preserve">Обслуживание внутреннего государственного и муниципального долга </t>
  </si>
  <si>
    <t>Процентные платежи по муниципальному долгу</t>
  </si>
  <si>
    <t>Обслуживание долговых обязательств</t>
  </si>
  <si>
    <t>Обслуживание внутренних долговых обязательств</t>
  </si>
  <si>
    <t>01020000</t>
  </si>
  <si>
    <t>01030000</t>
  </si>
  <si>
    <t>800</t>
  </si>
  <si>
    <t>810</t>
  </si>
  <si>
    <t>Бюджетные кредиты от других бюджетов бюджетной системы Российской Федерации ввалюте Российской Федерации</t>
  </si>
  <si>
    <t>01050000</t>
  </si>
  <si>
    <t>01050201</t>
  </si>
  <si>
    <t>510</t>
  </si>
  <si>
    <t>610</t>
  </si>
  <si>
    <t>Администрация муниципального образования</t>
  </si>
  <si>
    <t>"Городское поселение "Город Ермолино"</t>
  </si>
  <si>
    <t xml:space="preserve">          по ОКПО</t>
  </si>
  <si>
    <t>ГП "Город Ермолино"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</si>
  <si>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Налогового кодекса РФ</t>
  </si>
  <si>
    <t>1000</t>
  </si>
  <si>
    <t>3000</t>
  </si>
  <si>
    <t>4000</t>
  </si>
  <si>
    <t>Налог на доходы физических лиц с доходов, полученных от осуществления деятельности физ.лицами, зарегистрированными в качестве ИП, нотариусов, занимающихся частной практикой, адвокатов, учредивших адвокатские кабинеты, и др.лиц, занимающихся частной практикой в соотв. со ст.227 кодекса РФ</t>
  </si>
  <si>
    <t xml:space="preserve">Налог на доходы физических лиц с доходов, полученных физическими лицами в соотв. со ст. 228 Налогового кодекса РФ </t>
  </si>
  <si>
    <t>10503010</t>
  </si>
  <si>
    <t>2000</t>
  </si>
  <si>
    <t>10904053</t>
  </si>
  <si>
    <t>10606000</t>
  </si>
  <si>
    <t>11105013</t>
  </si>
  <si>
    <t>11301995</t>
  </si>
  <si>
    <t>11301000</t>
  </si>
  <si>
    <t>11402053</t>
  </si>
  <si>
    <t>11402050</t>
  </si>
  <si>
    <t>11406013</t>
  </si>
  <si>
    <t>11701000</t>
  </si>
  <si>
    <t>11701050</t>
  </si>
  <si>
    <t>Невыясненные поступления</t>
  </si>
  <si>
    <t>Невыясненные поступления, зачисляемые в бюджет поселения</t>
  </si>
  <si>
    <t>21905000</t>
  </si>
  <si>
    <t>21900000</t>
  </si>
  <si>
    <t>012</t>
  </si>
  <si>
    <t>540</t>
  </si>
  <si>
    <t>Программа "Безопасный город" на 2011-2013 гг.</t>
  </si>
  <si>
    <t>Субсидии юридическим лицам (кроме государственных учреждений), ИП, физическим лицам - производителям товаров, работ, услуг</t>
  </si>
  <si>
    <t>Содержание казенных учреждений</t>
  </si>
  <si>
    <t>Целевая программа к "70-летию победы в Великой Отечественной Войне" на 2012-2015 г.г."</t>
  </si>
  <si>
    <t>Прочие поступления от денежных взысканий (штрафов) и иных сумм в возмещение ущерба, зачисляемые в бюджеты поселений</t>
  </si>
  <si>
    <t>11600000</t>
  </si>
  <si>
    <t>11690000</t>
  </si>
  <si>
    <t>140</t>
  </si>
  <si>
    <t>11690050</t>
  </si>
  <si>
    <t>5478</t>
  </si>
  <si>
    <t>20204999</t>
  </si>
  <si>
    <t>20204000</t>
  </si>
  <si>
    <t>0107</t>
  </si>
  <si>
    <t>0200002</t>
  </si>
  <si>
    <t>Прочие работы, услуги</t>
  </si>
  <si>
    <t>Проведение выборов</t>
  </si>
  <si>
    <t>6220153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</si>
  <si>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</si>
  <si>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Программы</t>
  </si>
  <si>
    <t>6467</t>
  </si>
  <si>
    <t>20204012</t>
  </si>
  <si>
    <t xml:space="preserve">Прочие межбюджетные  трансферты,  передаваемые  бюджетам поселений    для    компенсации    дополнительных расходов, возникших   в   результате   решений, принятых органами власти другого уровня, за счет средств бюджетов муниципальных районов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</si>
  <si>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</si>
  <si>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10501050</t>
  </si>
  <si>
    <t xml:space="preserve">Доходы    от    продажи    земельных    участков, государственная  собственность  на   которые   не разграничена
</t>
  </si>
  <si>
    <t>20202000</t>
  </si>
  <si>
    <t>20202999</t>
  </si>
  <si>
    <t>0278</t>
  </si>
  <si>
    <t>0409</t>
  </si>
  <si>
    <t>Национальная экономика</t>
  </si>
  <si>
    <t>0400</t>
  </si>
  <si>
    <t>Дорожное хозяйство (дорожные фонды)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</si>
  <si>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</si>
  <si>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0600</t>
  </si>
  <si>
    <t>0603</t>
  </si>
  <si>
    <t>7951021</t>
  </si>
  <si>
    <t>Охрана окружающей среды</t>
  </si>
  <si>
    <t>Охрана объектов растительного и животного мира и среды их обитания</t>
  </si>
  <si>
    <t>Программа "Экология и охрана окружающей среды"</t>
  </si>
  <si>
    <t>0707</t>
  </si>
  <si>
    <t>Молодежная политика и оздоровление детей</t>
  </si>
  <si>
    <t>21805030</t>
  </si>
  <si>
    <t>Доходы бюджетов поселений от возврата иными организациями остатков субсидий прошлых лет</t>
  </si>
  <si>
    <t>21800000</t>
  </si>
  <si>
    <t>21805000</t>
  </si>
  <si>
    <t>Земельный налог (по обязательствам, возникшим до 1 января 2006 года)</t>
  </si>
  <si>
    <t>Наименование финансового органа</t>
  </si>
  <si>
    <t xml:space="preserve">Наименование публично-правового образования  </t>
  </si>
  <si>
    <t>11406025</t>
  </si>
  <si>
    <t>0465</t>
  </si>
  <si>
    <t>Доходы, поступающие в порядке возмещения расходов, понесенных в связи с эксплуатацией  имущества поселений</t>
  </si>
  <si>
    <t>11302000</t>
  </si>
  <si>
    <t>11302065</t>
  </si>
  <si>
    <t xml:space="preserve"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
</t>
  </si>
  <si>
    <t>040</t>
  </si>
  <si>
    <t>11406020</t>
  </si>
  <si>
    <t>8074200</t>
  </si>
  <si>
    <t>0315</t>
  </si>
  <si>
    <t>Стимулирование руководителей исполнительно-распорядительных органов муниципальных образований области</t>
  </si>
  <si>
    <t>7954502</t>
  </si>
  <si>
    <t>Субсидии местным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</si>
  <si>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5227938</t>
  </si>
  <si>
    <t xml:space="preserve">  "Городское поселение"Г.Ермолино"</t>
  </si>
  <si>
    <t>Софинансирование</t>
  </si>
  <si>
    <t>Мероприятия в области социальной политики</t>
  </si>
  <si>
    <t>0478</t>
  </si>
  <si>
    <t>20705030</t>
  </si>
  <si>
    <t>Доходы от продажи земельных участков, находящихся в собственности поселений ( за исключением земельных участков муниципальных бюджетных и автономных учреждений)</t>
  </si>
  <si>
    <t>11302995</t>
  </si>
  <si>
    <t>X</t>
  </si>
  <si>
    <t>Глава администрации МО                    __________________            Гусаковская Н.А.</t>
  </si>
  <si>
    <t>Зам.главы-начальник  ФЭО __________________        Русинова Р.Р.</t>
  </si>
  <si>
    <t>Налог, взимаемый с налогоплательщиков, выбравших в качестве объекта налогооблажения доходы, уменьшенные на величину расходов (за налоговые периды истекшие до 1 января 2011 г.)</t>
  </si>
  <si>
    <t>Глава администрации МО</t>
  </si>
  <si>
    <t>"Городское поселение "Г.Ермолино ____________________</t>
  </si>
  <si>
    <t>Гусаковская Н.А.</t>
  </si>
  <si>
    <t>______________________</t>
  </si>
  <si>
    <t xml:space="preserve">Налог, взимаемый в связи с применением упрощенной системы налогооблажения </t>
  </si>
  <si>
    <t>Минимальный налог, зачисляемый в бюджеты субъектов Российской Федерации</t>
  </si>
  <si>
    <t>10601000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</si>
  <si>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</si>
  <si>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</si>
  <si>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Земельный налог</t>
  </si>
  <si>
    <t>10606010</t>
  </si>
  <si>
    <t>Земельный налог , взимаемый по ставкам, установленным в соответствии с подпунктом 1 пункта 1 статьи 394 Налогового кодекса РФ</t>
  </si>
  <si>
    <t>10606020</t>
  </si>
  <si>
    <t>Земельный налог, взимаемый по ставке, установленной пп 2 п 1 ст.394 НК РФ и применяемым к объектам налогооблажения, расположенным в границах межселенных территорий</t>
  </si>
  <si>
    <t>10904050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</si>
  <si>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</si>
  <si>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</si>
  <si>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11109040</t>
  </si>
  <si>
    <t>Доходы от оказания платных услуг (работ)</t>
  </si>
  <si>
    <t>11301990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</si>
  <si>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</si>
  <si>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</si>
  <si>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11302990</t>
  </si>
  <si>
    <t>Прочие доходы от компенсации затрат государства</t>
  </si>
  <si>
    <t>Прочие доходы от компенсации затрат бюджетов поселений</t>
  </si>
  <si>
    <t>11302060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</si>
  <si>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</si>
  <si>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11406000</t>
  </si>
  <si>
    <t>Доходы от продажи земельных участков, находящихся в государственнойи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</si>
  <si>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разграниченна (за исключением земельных участков бюджетных и автономных учреждений)</t>
  </si>
  <si>
    <t>Прочие поступления от денежных взысканий (штрафов) и иных сумм в возмещение ущерба</t>
  </si>
  <si>
    <t>Дотации на выравнивание бюджетной обеспеченности</t>
  </si>
  <si>
    <t>Прочие субсидии бюджетам поселений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</si>
  <si>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</si>
  <si>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</si>
  <si>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ИНЫЕ МЕЖБЮДЖЕТНЫЕ ТРАНСФЕРТЫ </t>
  </si>
  <si>
    <t xml:space="preserve">Межбюджетные трансферты, передаваемые бюджетам поселений для компенсации дополнительных расходов возникших в результате решений, принятых органами власти другого уровня </t>
  </si>
  <si>
    <t>Прочие межбюджетные трансферты, передаваемые бюджетам</t>
  </si>
  <si>
    <t>ДОХОДЫ БЮДЖЕТОВ БЮДЖЕТНОЙ СИСТЕМЫ РФ ОТ ВОЗВРАИТА БЮДЖЕТАМИ БЮДЖЕТНОЙ СИСТЕМЫ РФ И ОРГАНИЗАЦИЯМИ ОСТАТКОВ СУБСИДИЙ И ИНЫХ МЕЖБЮДЖЕТНЫХ ТРАНСФЕРТОВ ИМЕЮЩИХ ЦЕЛЕВОЕ НАЗНАЧЕНИЕ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</si>
  <si>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</si>
  <si>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</si>
  <si>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</si>
  <si>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НАЛОГОВЫЕ И НЕНАЛОГОВЫЕ ДОХОДЫ</t>
  </si>
  <si>
    <t>Изменение остатков средств на счетах по учету средств бюджетов</t>
  </si>
  <si>
    <t>01050200</t>
  </si>
  <si>
    <t>600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</si>
  <si>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</si>
  <si>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</si>
  <si>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Увеличение прочих остатков средств бюджета</t>
  </si>
  <si>
    <t>Увеличение прочих остатков денежных средств бюджетов</t>
  </si>
  <si>
    <t>Доходы, поступающие в порядке возмещения расходов, понесенных в связи с эксплуатацией имущества</t>
  </si>
  <si>
    <t>ШТРАФЫ, САНКЦИИ, ВОЗМЕЩЕНИЕ УЩЕРБА</t>
  </si>
  <si>
    <t>Увеличение остатков средств бюджетов</t>
  </si>
  <si>
    <t>Уменьшение остатков средств бюджетов</t>
  </si>
  <si>
    <t>Субсидии бюджетам бюджетной системы РФ (межбюджетные субсидии)</t>
  </si>
  <si>
    <t xml:space="preserve">Прочие субсидии  </t>
  </si>
  <si>
    <t>Прочие межбюджетные трансферты, передаваемые бюджетам поселений</t>
  </si>
  <si>
    <t>11651040</t>
  </si>
  <si>
    <t>756</t>
  </si>
  <si>
    <t>Денежные взыскания (штрафы), установленные законами субъектов РФ за несоблюдение муниципальных правовых актов, зачисляемые в бюджет поселений</t>
  </si>
  <si>
    <t>Программа "Укрепление МТБ органов местного самоуправления в 2012-2014 гг."</t>
  </si>
  <si>
    <t>Субвенции бюджетам субъектов РФ и муниципальных образований на осуществление первичного воинского учета на территориях, где отсутствуют военные комиссариаты</t>
  </si>
  <si>
    <t>Программа "Развитие социальной и культурной инфраструктуры МО "Городское поселение "Г.Ермолино" на 2012-2015 г.г."</t>
  </si>
  <si>
    <t>Кадровая политика муниципального образования "Городское поселение "Город Ермолино" на 2011-2015 г.г."</t>
  </si>
  <si>
    <t>Ведомственная целевая программа "Развитие культурно-досуговой деятельности, народного творчества, выставочной деятельности и укрепление МТБ МУК ДК "Полет" на 2012-2015 г.г."</t>
  </si>
  <si>
    <t>Ведомственная целевая программа "развитие библиотечного обслуживания населения г.Ермолино библиотеками МУК ДК "Полет" на 2012-2015 г.г."</t>
  </si>
  <si>
    <t>Ведомственная целевая программа "Развития физической культуры и спорта и укрепление МТБ МУ ФиС стадиона "Труд" на 2012-2015 г.г."</t>
  </si>
  <si>
    <t>Ведомственная целевая программа " Развитие муниципальных средств массовой информации на 2012-2015 г.г." (Платные услуги)</t>
  </si>
  <si>
    <t>0500</t>
  </si>
  <si>
    <t>Жилищно-коммунальное хозяйство</t>
  </si>
  <si>
    <t>0345</t>
  </si>
  <si>
    <t>20202150</t>
  </si>
  <si>
    <t>Ведомственная целевая программа " Развитие муниципальных средств массовой информации на 2012-2014 г.г."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</si>
  <si>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</si>
  <si>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</si>
  <si>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 xml:space="preserve"> Субсидии на реализацию мероприятий по ДЦП "Энергосбережение и повышение эффективности в Калужской области на 2010-2020 годы" по проведению энергетических обследований объектов, находящихся в муниципальной собственности</t>
  </si>
  <si>
    <t>100</t>
  </si>
  <si>
    <t>10302230</t>
  </si>
  <si>
    <t>10302240</t>
  </si>
  <si>
    <t>10302250</t>
  </si>
  <si>
    <t>10302260</t>
  </si>
  <si>
    <t>8100042</t>
  </si>
  <si>
    <t>123</t>
  </si>
  <si>
    <t>244</t>
  </si>
  <si>
    <t>6800040</t>
  </si>
  <si>
    <t>121</t>
  </si>
  <si>
    <t>7500048</t>
  </si>
  <si>
    <t>6800060</t>
  </si>
  <si>
    <t>870</t>
  </si>
  <si>
    <t>0600601</t>
  </si>
  <si>
    <t>6800092</t>
  </si>
  <si>
    <t>0800075</t>
  </si>
  <si>
    <t>8880053</t>
  </si>
  <si>
    <t>2502501</t>
  </si>
  <si>
    <t>8885118</t>
  </si>
  <si>
    <t>7407401</t>
  </si>
  <si>
    <t>2402401</t>
  </si>
  <si>
    <t>243</t>
  </si>
  <si>
    <t>2402402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</si>
  <si>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муниципального Дорожного фонда</t>
  </si>
  <si>
    <t>Программа "Безопасность дорожного движения на территории МО "Городское поселение "Г.Ермолино" на 2013-2020гг."</t>
  </si>
  <si>
    <t>4804801</t>
  </si>
  <si>
    <t>7107101</t>
  </si>
  <si>
    <t>Капитальный ремонт в многоквартирных жилых домах</t>
  </si>
  <si>
    <t>2102101</t>
  </si>
  <si>
    <t>2202201</t>
  </si>
  <si>
    <t>Установка коллективного (общедомового) учета потребления энергоресурсов (тепловой энергии, горячей и холодной воды) в многоквартирные дома</t>
  </si>
  <si>
    <t>3003001</t>
  </si>
  <si>
    <t>Программа "Благоустройство территории МО "Городское поселение "Г.Ермолино" на 2014-2016гг."(уличное освещение)</t>
  </si>
  <si>
    <t>1901901</t>
  </si>
  <si>
    <t>1901902</t>
  </si>
  <si>
    <t>Ремонт и содержание дорог</t>
  </si>
  <si>
    <t>1901903</t>
  </si>
  <si>
    <t>1901904</t>
  </si>
  <si>
    <t>Программа "Благоустройство территории МО "Городское поселение "Г.Ермолино" на 2014-2016 гг." (содержание мест захоронения)</t>
  </si>
  <si>
    <t>Программа "Благоустройство территории МО "Городское поселение "Г.Ермолино" на 2014-2016 гг." (озеленение)</t>
  </si>
  <si>
    <t>Программа "Благоустройство территории МО "Городское поселение "Г.Ермолино" на 2014-2016 гг." (прочее благоустройство)</t>
  </si>
  <si>
    <t>1901905</t>
  </si>
  <si>
    <t>2302301</t>
  </si>
  <si>
    <t>6400059</t>
  </si>
  <si>
    <t>111</t>
  </si>
  <si>
    <t>6300059</t>
  </si>
  <si>
    <t>Программа "Развитие социальной и культурной инфраструктуры МО "Городское поселение "Г.Ермолино" на 2014-2016 г.г."</t>
  </si>
  <si>
    <t>2302302</t>
  </si>
  <si>
    <t>360</t>
  </si>
  <si>
    <t>Целевая программа к "70-летию победы в Великой Отечественной Войне" на 2014-2016 г.г."</t>
  </si>
  <si>
    <t>2702701</t>
  </si>
  <si>
    <t>7907921</t>
  </si>
  <si>
    <t>6200059</t>
  </si>
  <si>
    <t>852</t>
  </si>
  <si>
    <t>6100059</t>
  </si>
  <si>
    <t>6800065</t>
  </si>
  <si>
    <t>730</t>
  </si>
  <si>
    <t>Работы, услуги по содержанию имущества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</si>
  <si>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</si>
  <si>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</si>
  <si>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10300000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</si>
  <si>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</si>
  <si>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</si>
  <si>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10302000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</si>
  <si>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</si>
  <si>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</si>
  <si>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</si>
  <si>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</si>
  <si>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</si>
  <si>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</si>
  <si>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Ведущий специалист ФЭО</t>
  </si>
  <si>
    <t>Пономарева Ю.В.</t>
  </si>
  <si>
    <t>Организация теплоснабжения на территории МО "Городское поселение "Г.Ермолино"</t>
  </si>
  <si>
    <t>Прочая закупка товаров, работ и услуг для обеспечения государственных (муниципальных) нужд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</si>
  <si>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</si>
  <si>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</si>
  <si>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3003002</t>
  </si>
  <si>
    <t>Организация водоснабжения на территории МО "Городское поселение "Г.Ермолино"</t>
  </si>
  <si>
    <t>831</t>
  </si>
  <si>
    <t>Уплата прочих налогов, сборов и иных платежей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</si>
  <si>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органовы, а также в результате деятельности казеных учреждений</t>
  </si>
  <si>
    <t>Закупка товаров, работ, услуг в целях капитального ремонта государственного (муниципального) имущества</t>
  </si>
  <si>
    <t>Субсидии юридическим лицам (кроме некоммерческих организаций), индивидуальным предпринимателям, физическим лицам</t>
  </si>
  <si>
    <t>Организация временного трудоустройства несовершеннолетнеих граждан в возрасте от 14 до 18 лет в свободное от учебы время</t>
  </si>
  <si>
    <t>Иные выплаты населению</t>
  </si>
  <si>
    <t>8880301</t>
  </si>
  <si>
    <t>Cубвенции на  предоставление денежных выплат, пособий и компенсаций отдельным категориям граждан области в соответствии с федеральным и областным законодательствомна 2014 год и на плановый период 2015 и 2016 годов</t>
  </si>
  <si>
    <t>СОЦИАЛЬНАЯ ПОЛИТИКА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</si>
  <si>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</si>
  <si>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</si>
  <si>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10800000</t>
  </si>
  <si>
    <t>10804000</t>
  </si>
  <si>
    <t>10804020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</si>
  <si>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</si>
  <si>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</si>
  <si>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</si>
  <si>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</si>
  <si>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</si>
  <si>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</si>
  <si>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</si>
  <si>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</si>
  <si>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</si>
  <si>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</si>
  <si>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</si>
  <si>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</si>
  <si>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</si>
  <si>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</si>
  <si>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</si>
  <si>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</si>
  <si>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ВОЗВРАТ ОСТАТКОВ СУБСИДИЙ, СУБВЕНЦИЙ И ИНЫХ МЕЖБЮДЖЕТНЫХ ТРАНСФЕРТОВ, ИМЕЮЩИХ ЦЕЛЕВОЕ НАЗНАЧЕНИЕ, ПРОШЛЫХ ЛЕТ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</si>
  <si>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</si>
  <si>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</si>
  <si>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</si>
  <si>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уровня бюджетной обеспеченности</t>
  </si>
  <si>
    <t>Прочие межбюджетные трансферты, передаваемые бюджетам поселений на выполнение передаваемых полномочий субъектов Российской Федерации в части  исполнения государственных полномочий субъектов РФ по выплате пособий и компенсаций, установленных законами и иными нормативно-правовыми актами Калужской области и выплате пособий на погребение безработных граждан в соответствии с Федеральным законом от 12.01.96 № 8-ФЗ "О погребении и похоронном деле"</t>
  </si>
  <si>
    <t>Прочие межбюджетные трансферты</t>
  </si>
  <si>
    <t>Возврат остатков иных межбюджетных трансфертов прошлых лет за счет средств бюджетов муниципальных районов на компенсацию дополнительных расходов, возникших в результате решений, принятых органами власти другого уровня,  из бюджетов поселений</t>
  </si>
  <si>
    <t>Возврат остатков  межбюджетных трансфертов прошлых лет  на стимулирование руководителей исполнительно-распорядительных органов муниципальных образований области из бюджетов поселений</t>
  </si>
  <si>
    <t>7107102</t>
  </si>
  <si>
    <t>8888500</t>
  </si>
  <si>
    <t>Реализация мерлприятий подпрограммы "Совершенствование и развитие сети автомобильных дорог на 2014-2020 годы"</t>
  </si>
  <si>
    <t>Безведомственные перечисления государственным и муниципальным организациям</t>
  </si>
  <si>
    <t>Субсидии юридическим лицам (кроме государственных учреждений), ИП, физическим лицам</t>
  </si>
  <si>
    <t>Расходы на строительство газопровода</t>
  </si>
  <si>
    <t>Безвозмездные перечисления организациям, за исключением государственным и муниципальным организациям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</si>
  <si>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</si>
  <si>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</si>
  <si>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0276</t>
  </si>
  <si>
    <t>11651000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</si>
  <si>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
</t>
  </si>
  <si>
    <t>4801901</t>
  </si>
  <si>
    <t>Благоустройство населенных пунктов на территории Боровского района</t>
  </si>
  <si>
    <t>7281301</t>
  </si>
  <si>
    <t>Мероприятия в области физической культуры и спорта</t>
  </si>
  <si>
    <t>29606157</t>
  </si>
  <si>
    <t>04155952</t>
  </si>
  <si>
    <t xml:space="preserve">Безвозмездные и безвозвратные перечисления организациям </t>
  </si>
  <si>
    <t>Безвозмездные и безвозвратныеперечисления организациям</t>
  </si>
  <si>
    <t>Безвозмездные перечисления бюджетам</t>
  </si>
  <si>
    <t xml:space="preserve">                                                на  1 июля 2014 г.</t>
  </si>
  <si>
    <t>01.07.2014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</si>
</sst>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8"/>
      <color indexed="9"/>
      <name val="Arial Cyr"/>
      <family val="2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18" xfId="0" applyFont="1" applyBorder="1" applyAlignment="1">
      <alignment horizontal="left" wrapText="1"/>
    </xf>
    <xf numFmtId="49" fontId="0" fillId="0" borderId="14" xfId="0" applyNumberForma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 vertical="top"/>
    </xf>
    <xf numFmtId="4" fontId="4" fillId="0" borderId="24" xfId="0" applyNumberFormat="1" applyFont="1" applyBorder="1" applyAlignment="1">
      <alignment horizontal="right" vertical="top"/>
    </xf>
    <xf numFmtId="4" fontId="4" fillId="0" borderId="25" xfId="0" applyNumberFormat="1" applyFont="1" applyBorder="1" applyAlignment="1">
      <alignment horizontal="right" vertical="top"/>
    </xf>
    <xf numFmtId="0" fontId="4" fillId="0" borderId="18" xfId="0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 indent="2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 wrapText="1"/>
    </xf>
    <xf numFmtId="49" fontId="4" fillId="0" borderId="29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" fontId="6" fillId="0" borderId="23" xfId="0" applyNumberFormat="1" applyFont="1" applyBorder="1" applyAlignment="1">
      <alignment horizontal="right" vertical="top"/>
    </xf>
    <xf numFmtId="4" fontId="6" fillId="0" borderId="24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Continuous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49" fontId="4" fillId="0" borderId="21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49" fontId="4" fillId="0" borderId="2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/>
    </xf>
    <xf numFmtId="0" fontId="4" fillId="0" borderId="18" xfId="0" applyFont="1" applyFill="1" applyBorder="1" applyAlignment="1">
      <alignment horizontal="left" vertical="top" wrapText="1" indent="2"/>
    </xf>
    <xf numFmtId="0" fontId="4" fillId="0" borderId="0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" fontId="4" fillId="0" borderId="23" xfId="0" applyNumberFormat="1" applyFont="1" applyFill="1" applyBorder="1" applyAlignment="1">
      <alignment horizontal="right" vertical="top"/>
    </xf>
    <xf numFmtId="4" fontId="4" fillId="0" borderId="25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4" fillId="0" borderId="24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" fontId="4" fillId="0" borderId="31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center" wrapText="1"/>
    </xf>
    <xf numFmtId="4" fontId="4" fillId="0" borderId="33" xfId="0" applyNumberFormat="1" applyFont="1" applyFill="1" applyBorder="1" applyAlignment="1">
      <alignment horizontal="right" vertical="top"/>
    </xf>
    <xf numFmtId="4" fontId="0" fillId="0" borderId="0" xfId="0" applyNumberFormat="1" applyFill="1" applyAlignment="1">
      <alignment/>
    </xf>
    <xf numFmtId="0" fontId="4" fillId="0" borderId="18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Continuous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0" fontId="4" fillId="0" borderId="21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" fontId="4" fillId="33" borderId="23" xfId="0" applyNumberFormat="1" applyFont="1" applyFill="1" applyBorder="1" applyAlignment="1">
      <alignment horizontal="right" vertical="top"/>
    </xf>
    <xf numFmtId="4" fontId="4" fillId="33" borderId="24" xfId="0" applyNumberFormat="1" applyFont="1" applyFill="1" applyBorder="1" applyAlignment="1">
      <alignment horizontal="right" vertical="top"/>
    </xf>
    <xf numFmtId="4" fontId="4" fillId="0" borderId="34" xfId="0" applyNumberFormat="1" applyFont="1" applyFill="1" applyBorder="1" applyAlignment="1">
      <alignment horizontal="center" vertical="top"/>
    </xf>
    <xf numFmtId="4" fontId="4" fillId="0" borderId="25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8" fillId="0" borderId="37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49" fontId="4" fillId="0" borderId="21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top" wrapText="1"/>
    </xf>
    <xf numFmtId="4" fontId="4" fillId="34" borderId="23" xfId="0" applyNumberFormat="1" applyFont="1" applyFill="1" applyBorder="1" applyAlignment="1">
      <alignment horizontal="right" vertical="top"/>
    </xf>
    <xf numFmtId="4" fontId="4" fillId="34" borderId="25" xfId="0" applyNumberFormat="1" applyFont="1" applyFill="1" applyBorder="1" applyAlignment="1">
      <alignment horizontal="right" vertical="top"/>
    </xf>
    <xf numFmtId="4" fontId="4" fillId="34" borderId="24" xfId="0" applyNumberFormat="1" applyFont="1" applyFill="1" applyBorder="1" applyAlignment="1">
      <alignment horizontal="right" vertical="top"/>
    </xf>
    <xf numFmtId="49" fontId="4" fillId="34" borderId="28" xfId="0" applyNumberFormat="1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horizontal="left" vertical="top" wrapText="1" indent="2"/>
    </xf>
    <xf numFmtId="0" fontId="4" fillId="34" borderId="0" xfId="0" applyFont="1" applyFill="1" applyBorder="1" applyAlignment="1">
      <alignment horizontal="left" wrapText="1"/>
    </xf>
    <xf numFmtId="49" fontId="4" fillId="34" borderId="26" xfId="0" applyNumberFormat="1" applyFont="1" applyFill="1" applyBorder="1" applyAlignment="1">
      <alignment horizontal="center" vertical="top" wrapText="1"/>
    </xf>
    <xf numFmtId="49" fontId="4" fillId="34" borderId="2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4" fillId="34" borderId="18" xfId="0" applyFont="1" applyFill="1" applyBorder="1" applyAlignment="1">
      <alignment horizontal="left" vertical="top" wrapText="1"/>
    </xf>
    <xf numFmtId="4" fontId="4" fillId="0" borderId="25" xfId="0" applyNumberFormat="1" applyFont="1" applyFill="1" applyBorder="1" applyAlignment="1">
      <alignment horizontal="center" vertical="top"/>
    </xf>
    <xf numFmtId="0" fontId="4" fillId="34" borderId="18" xfId="0" applyNumberFormat="1" applyFont="1" applyFill="1" applyBorder="1" applyAlignment="1">
      <alignment horizontal="left" vertical="top" wrapText="1"/>
    </xf>
    <xf numFmtId="4" fontId="4" fillId="34" borderId="30" xfId="0" applyNumberFormat="1" applyFont="1" applyFill="1" applyBorder="1" applyAlignment="1">
      <alignment horizontal="right" vertical="top"/>
    </xf>
    <xf numFmtId="4" fontId="4" fillId="34" borderId="38" xfId="0" applyNumberFormat="1" applyFont="1" applyFill="1" applyBorder="1" applyAlignment="1">
      <alignment horizontal="right" vertical="top"/>
    </xf>
    <xf numFmtId="4" fontId="4" fillId="34" borderId="14" xfId="0" applyNumberFormat="1" applyFont="1" applyFill="1" applyBorder="1" applyAlignment="1">
      <alignment horizontal="right" vertical="top"/>
    </xf>
    <xf numFmtId="49" fontId="4" fillId="34" borderId="0" xfId="0" applyNumberFormat="1" applyFont="1" applyFill="1" applyBorder="1" applyAlignment="1">
      <alignment horizontal="center" vertical="top" wrapText="1"/>
    </xf>
    <xf numFmtId="49" fontId="4" fillId="34" borderId="39" xfId="0" applyNumberFormat="1" applyFont="1" applyFill="1" applyBorder="1" applyAlignment="1">
      <alignment horizontal="center" vertical="top" wrapText="1"/>
    </xf>
    <xf numFmtId="4" fontId="6" fillId="34" borderId="23" xfId="0" applyNumberFormat="1" applyFont="1" applyFill="1" applyBorder="1" applyAlignment="1">
      <alignment horizontal="right" vertical="top"/>
    </xf>
    <xf numFmtId="4" fontId="6" fillId="34" borderId="24" xfId="0" applyNumberFormat="1" applyFont="1" applyFill="1" applyBorder="1" applyAlignment="1">
      <alignment horizontal="right" vertical="top"/>
    </xf>
    <xf numFmtId="0" fontId="4" fillId="35" borderId="18" xfId="0" applyFont="1" applyFill="1" applyBorder="1" applyAlignment="1">
      <alignment horizontal="left" vertical="top" wrapText="1" indent="2"/>
    </xf>
    <xf numFmtId="0" fontId="4" fillId="35" borderId="0" xfId="0" applyFont="1" applyFill="1" applyBorder="1" applyAlignment="1">
      <alignment horizontal="left" wrapText="1"/>
    </xf>
    <xf numFmtId="49" fontId="4" fillId="35" borderId="26" xfId="0" applyNumberFormat="1" applyFont="1" applyFill="1" applyBorder="1" applyAlignment="1">
      <alignment horizontal="center" vertical="top" wrapText="1"/>
    </xf>
    <xf numFmtId="49" fontId="4" fillId="35" borderId="27" xfId="0" applyNumberFormat="1" applyFont="1" applyFill="1" applyBorder="1" applyAlignment="1">
      <alignment horizontal="center" vertical="top" wrapText="1"/>
    </xf>
    <xf numFmtId="49" fontId="4" fillId="35" borderId="28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4" fontId="4" fillId="35" borderId="23" xfId="0" applyNumberFormat="1" applyFont="1" applyFill="1" applyBorder="1" applyAlignment="1">
      <alignment horizontal="right" vertical="top"/>
    </xf>
    <xf numFmtId="4" fontId="4" fillId="35" borderId="25" xfId="0" applyNumberFormat="1" applyFont="1" applyFill="1" applyBorder="1" applyAlignment="1">
      <alignment horizontal="right" vertical="top"/>
    </xf>
    <xf numFmtId="0" fontId="0" fillId="35" borderId="0" xfId="0" applyFill="1" applyAlignment="1">
      <alignment/>
    </xf>
    <xf numFmtId="4" fontId="4" fillId="35" borderId="24" xfId="0" applyNumberFormat="1" applyFont="1" applyFill="1" applyBorder="1" applyAlignment="1">
      <alignment horizontal="right" vertical="top"/>
    </xf>
    <xf numFmtId="0" fontId="8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top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4" fillId="0" borderId="44" xfId="0" applyNumberFormat="1" applyFont="1" applyFill="1" applyBorder="1" applyAlignment="1">
      <alignment horizontal="center"/>
    </xf>
    <xf numFmtId="49" fontId="4" fillId="0" borderId="45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4" fillId="0" borderId="35" xfId="0" applyNumberFormat="1" applyFont="1" applyFill="1" applyBorder="1" applyAlignment="1">
      <alignment horizontal="center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0.125" style="2" customWidth="1"/>
    <col min="2" max="2" width="4.625" style="2" hidden="1" customWidth="1"/>
    <col min="3" max="3" width="4.75390625" style="2" customWidth="1"/>
    <col min="4" max="4" width="3.625" style="2" customWidth="1"/>
    <col min="5" max="5" width="7.625" style="2" customWidth="1"/>
    <col min="6" max="6" width="2.625" style="2" customWidth="1"/>
    <col min="7" max="7" width="4.125" style="2" customWidth="1"/>
    <col min="8" max="8" width="3.625" style="2" customWidth="1"/>
    <col min="9" max="9" width="12.25390625" style="84" customWidth="1"/>
    <col min="10" max="10" width="13.375" style="84" customWidth="1"/>
    <col min="11" max="11" width="13.875" style="0" customWidth="1"/>
  </cols>
  <sheetData>
    <row r="1" ht="12.75">
      <c r="J1" s="110"/>
    </row>
    <row r="2" spans="10:11" ht="12.75">
      <c r="J2" s="110"/>
      <c r="K2" s="105"/>
    </row>
    <row r="3" spans="10:11" ht="12.75">
      <c r="J3" s="110"/>
      <c r="K3" s="105"/>
    </row>
    <row r="4" spans="10:11" ht="12.75">
      <c r="J4" s="110"/>
      <c r="K4" s="105"/>
    </row>
    <row r="5" spans="10:11" ht="4.5" customHeight="1">
      <c r="J5" s="110"/>
      <c r="K5" s="105"/>
    </row>
    <row r="6" spans="1:11" ht="12.75" customHeight="1" thickBot="1">
      <c r="A6" s="28" t="s">
        <v>40</v>
      </c>
      <c r="B6" s="28"/>
      <c r="C6" s="28"/>
      <c r="D6" s="12"/>
      <c r="E6" s="12"/>
      <c r="F6" s="12"/>
      <c r="G6" s="12"/>
      <c r="H6" s="12"/>
      <c r="I6" s="91"/>
      <c r="J6" s="91"/>
      <c r="K6" s="25" t="s">
        <v>5</v>
      </c>
    </row>
    <row r="7" spans="3:11" ht="9.75" customHeight="1">
      <c r="C7" s="11"/>
      <c r="J7" s="92" t="s">
        <v>54</v>
      </c>
      <c r="K7" s="36" t="s">
        <v>31</v>
      </c>
    </row>
    <row r="8" spans="1:11" ht="9.75" customHeight="1">
      <c r="A8" s="57" t="s">
        <v>573</v>
      </c>
      <c r="B8" s="13"/>
      <c r="C8" s="13"/>
      <c r="D8" s="13"/>
      <c r="E8" s="13"/>
      <c r="F8" s="13"/>
      <c r="G8" s="13"/>
      <c r="H8" s="13"/>
      <c r="I8" s="112"/>
      <c r="J8" s="93" t="s">
        <v>35</v>
      </c>
      <c r="K8" s="18" t="s">
        <v>574</v>
      </c>
    </row>
    <row r="9" spans="1:11" ht="9.75" customHeight="1">
      <c r="A9" s="11"/>
      <c r="B9" s="11"/>
      <c r="C9" s="11"/>
      <c r="D9" s="11"/>
      <c r="E9" s="11"/>
      <c r="F9" s="11"/>
      <c r="G9" s="11"/>
      <c r="H9" s="11"/>
      <c r="I9" s="95"/>
      <c r="J9" s="94"/>
      <c r="K9" s="52"/>
    </row>
    <row r="10" spans="1:11" ht="9.75" customHeight="1">
      <c r="A10" s="11" t="s">
        <v>331</v>
      </c>
      <c r="B10" s="11"/>
      <c r="C10" s="100" t="s">
        <v>257</v>
      </c>
      <c r="D10" s="100"/>
      <c r="E10" s="100"/>
      <c r="F10" s="100"/>
      <c r="G10" s="100"/>
      <c r="H10" s="100"/>
      <c r="I10" s="113"/>
      <c r="J10" s="111"/>
      <c r="K10" s="19"/>
    </row>
    <row r="11" spans="1:11" ht="9.75" customHeight="1">
      <c r="A11" s="11"/>
      <c r="B11" s="11"/>
      <c r="C11" s="145" t="s">
        <v>258</v>
      </c>
      <c r="D11" s="145"/>
      <c r="E11" s="145"/>
      <c r="F11" s="145"/>
      <c r="G11" s="145"/>
      <c r="H11" s="145"/>
      <c r="I11" s="145"/>
      <c r="J11" s="95" t="s">
        <v>259</v>
      </c>
      <c r="K11" s="18" t="s">
        <v>569</v>
      </c>
    </row>
    <row r="12" spans="1:11" ht="9.75" customHeight="1">
      <c r="A12" s="11" t="s">
        <v>332</v>
      </c>
      <c r="B12" s="11"/>
      <c r="C12" s="11"/>
      <c r="D12" s="11"/>
      <c r="E12" s="11"/>
      <c r="F12" s="145" t="s">
        <v>260</v>
      </c>
      <c r="G12" s="145"/>
      <c r="H12" s="145"/>
      <c r="I12" s="145"/>
      <c r="J12" s="95" t="s">
        <v>34</v>
      </c>
      <c r="K12" s="18" t="s">
        <v>568</v>
      </c>
    </row>
    <row r="13" spans="1:11" ht="9.75" customHeight="1">
      <c r="A13" s="40" t="s">
        <v>55</v>
      </c>
      <c r="B13" s="40"/>
      <c r="C13" s="11"/>
      <c r="D13" s="11"/>
      <c r="E13" s="11"/>
      <c r="F13" s="11"/>
      <c r="G13" s="11"/>
      <c r="H13" s="11"/>
      <c r="I13" s="95"/>
      <c r="J13" s="95"/>
      <c r="K13" s="34"/>
    </row>
    <row r="14" spans="1:11" ht="9.75" customHeight="1" thickBot="1">
      <c r="A14" s="11" t="s">
        <v>1</v>
      </c>
      <c r="B14" s="11"/>
      <c r="C14" s="11"/>
      <c r="D14" s="11"/>
      <c r="E14" s="11"/>
      <c r="F14" s="11"/>
      <c r="G14" s="11"/>
      <c r="H14" s="11"/>
      <c r="I14" s="95"/>
      <c r="J14" s="94" t="s">
        <v>53</v>
      </c>
      <c r="K14" s="20" t="s">
        <v>0</v>
      </c>
    </row>
    <row r="15" spans="3:11" ht="13.5" customHeight="1">
      <c r="C15" s="27"/>
      <c r="D15" s="27" t="s">
        <v>44</v>
      </c>
      <c r="E15" s="27"/>
      <c r="F15" s="27"/>
      <c r="G15" s="27"/>
      <c r="H15" s="27"/>
      <c r="I15" s="95"/>
      <c r="J15" s="95"/>
      <c r="K15" s="22"/>
    </row>
    <row r="16" spans="1:11" ht="13.5" customHeight="1">
      <c r="A16" s="58"/>
      <c r="B16" s="59"/>
      <c r="C16" s="53" t="s">
        <v>12</v>
      </c>
      <c r="D16" s="152" t="s">
        <v>51</v>
      </c>
      <c r="E16" s="153"/>
      <c r="F16" s="153"/>
      <c r="G16" s="153"/>
      <c r="H16" s="154"/>
      <c r="I16" s="114" t="s">
        <v>46</v>
      </c>
      <c r="J16" s="96"/>
      <c r="K16" s="53" t="s">
        <v>32</v>
      </c>
    </row>
    <row r="17" spans="1:11" ht="9.75" customHeight="1">
      <c r="A17" s="24" t="s">
        <v>6</v>
      </c>
      <c r="B17" s="8"/>
      <c r="C17" s="8" t="s">
        <v>13</v>
      </c>
      <c r="D17" s="155"/>
      <c r="E17" s="156"/>
      <c r="F17" s="156"/>
      <c r="G17" s="156"/>
      <c r="H17" s="157"/>
      <c r="I17" s="97" t="s">
        <v>47</v>
      </c>
      <c r="J17" s="97" t="s">
        <v>36</v>
      </c>
      <c r="K17" s="6" t="s">
        <v>4</v>
      </c>
    </row>
    <row r="18" spans="1:11" ht="9.75" customHeight="1">
      <c r="A18" s="61"/>
      <c r="B18" s="62"/>
      <c r="C18" s="54" t="s">
        <v>14</v>
      </c>
      <c r="D18" s="158"/>
      <c r="E18" s="159"/>
      <c r="F18" s="159"/>
      <c r="G18" s="159"/>
      <c r="H18" s="160"/>
      <c r="I18" s="98" t="s">
        <v>4</v>
      </c>
      <c r="J18" s="98"/>
      <c r="K18" s="63"/>
    </row>
    <row r="19" spans="1:11" ht="9.75" customHeight="1" thickBot="1">
      <c r="A19" s="4">
        <v>1</v>
      </c>
      <c r="B19" s="41"/>
      <c r="C19" s="9">
        <v>2</v>
      </c>
      <c r="D19" s="146">
        <v>3</v>
      </c>
      <c r="E19" s="147"/>
      <c r="F19" s="147"/>
      <c r="G19" s="147"/>
      <c r="H19" s="148"/>
      <c r="I19" s="99" t="s">
        <v>2</v>
      </c>
      <c r="J19" s="99" t="s">
        <v>38</v>
      </c>
      <c r="K19" s="17" t="s">
        <v>39</v>
      </c>
    </row>
    <row r="20" spans="1:11" ht="12.75">
      <c r="A20" s="45" t="s">
        <v>43</v>
      </c>
      <c r="B20" s="31"/>
      <c r="C20" s="46" t="s">
        <v>49</v>
      </c>
      <c r="D20" s="149"/>
      <c r="E20" s="150"/>
      <c r="F20" s="150"/>
      <c r="G20" s="150"/>
      <c r="H20" s="151"/>
      <c r="I20" s="76">
        <f>I22+I167</f>
        <v>87053495.45</v>
      </c>
      <c r="J20" s="76">
        <f>J22+J167</f>
        <v>44978678.510000005</v>
      </c>
      <c r="K20" s="44">
        <f>IF(ISNUMBER(I20),I20,0)-IF(ISNUMBER(J20),J20,0)</f>
        <v>42074816.94</v>
      </c>
    </row>
    <row r="21" spans="1:11" s="124" customFormat="1" ht="10.5" customHeight="1">
      <c r="A21" s="120" t="s">
        <v>7</v>
      </c>
      <c r="B21" s="121">
        <v>1</v>
      </c>
      <c r="C21" s="122"/>
      <c r="D21" s="123"/>
      <c r="E21" s="119"/>
      <c r="F21" s="119"/>
      <c r="G21" s="119"/>
      <c r="H21" s="115"/>
      <c r="I21" s="133"/>
      <c r="J21" s="134"/>
      <c r="K21" s="117"/>
    </row>
    <row r="22" spans="1:11" s="124" customFormat="1" ht="13.5" customHeight="1">
      <c r="A22" s="120" t="s">
        <v>400</v>
      </c>
      <c r="B22" s="121">
        <v>1</v>
      </c>
      <c r="C22" s="122"/>
      <c r="D22" s="123" t="s">
        <v>63</v>
      </c>
      <c r="E22" s="119" t="s">
        <v>67</v>
      </c>
      <c r="F22" s="119" t="s">
        <v>115</v>
      </c>
      <c r="G22" s="119" t="s">
        <v>119</v>
      </c>
      <c r="H22" s="115" t="s">
        <v>63</v>
      </c>
      <c r="I22" s="116">
        <f>I23+I47+I80+I106+I112+I125+I137+I157+I150+I41+I102</f>
        <v>53742744</v>
      </c>
      <c r="J22" s="116">
        <f>J23+J47+J80+J106+J112+J125+J137+J157+J150+J41+J102</f>
        <v>24217024.06</v>
      </c>
      <c r="K22" s="117">
        <f>IF(ISNUMBER(I22),I22,0)-IF(ISNUMBER(J22),J22,0)</f>
        <v>29525719.94</v>
      </c>
    </row>
    <row r="23" spans="1:11" s="124" customFormat="1" ht="11.25" customHeight="1">
      <c r="A23" s="120" t="s">
        <v>127</v>
      </c>
      <c r="B23" s="121">
        <v>1</v>
      </c>
      <c r="C23" s="122"/>
      <c r="D23" s="123" t="s">
        <v>63</v>
      </c>
      <c r="E23" s="119" t="s">
        <v>68</v>
      </c>
      <c r="F23" s="119" t="s">
        <v>115</v>
      </c>
      <c r="G23" s="119" t="s">
        <v>119</v>
      </c>
      <c r="H23" s="115" t="s">
        <v>63</v>
      </c>
      <c r="I23" s="116">
        <f>I24</f>
        <v>19600000</v>
      </c>
      <c r="J23" s="116">
        <f>J24</f>
        <v>10419867.58</v>
      </c>
      <c r="K23" s="117">
        <f>IF(ISNUMBER(I23),I23,0)-IF(ISNUMBER(J23),J23,0)</f>
        <v>9180132.42</v>
      </c>
    </row>
    <row r="24" spans="1:11" s="124" customFormat="1" ht="12" customHeight="1">
      <c r="A24" s="125" t="s">
        <v>128</v>
      </c>
      <c r="B24" s="121">
        <v>1</v>
      </c>
      <c r="C24" s="122"/>
      <c r="D24" s="123" t="s">
        <v>64</v>
      </c>
      <c r="E24" s="119" t="s">
        <v>69</v>
      </c>
      <c r="F24" s="119" t="s">
        <v>115</v>
      </c>
      <c r="G24" s="119" t="s">
        <v>119</v>
      </c>
      <c r="H24" s="115" t="s">
        <v>120</v>
      </c>
      <c r="I24" s="116">
        <f>I30+I25+I35</f>
        <v>19600000</v>
      </c>
      <c r="J24" s="116">
        <f>J30+J25+J35</f>
        <v>10419867.58</v>
      </c>
      <c r="K24" s="117">
        <f>IF(ISNUMBER(I24),I24,0)-IF(ISNUMBER(J24),J24,0)</f>
        <v>9180132.42</v>
      </c>
    </row>
    <row r="25" spans="1:11" s="124" customFormat="1" ht="55.5" customHeight="1">
      <c r="A25" s="125" t="s">
        <v>261</v>
      </c>
      <c r="B25" s="121">
        <v>1</v>
      </c>
      <c r="C25" s="122"/>
      <c r="D25" s="123" t="s">
        <v>64</v>
      </c>
      <c r="E25" s="119" t="s">
        <v>70</v>
      </c>
      <c r="F25" s="119" t="s">
        <v>116</v>
      </c>
      <c r="G25" s="119" t="s">
        <v>119</v>
      </c>
      <c r="H25" s="115" t="s">
        <v>120</v>
      </c>
      <c r="I25" s="118">
        <f>I26+I27+I28+I29</f>
        <v>19500000</v>
      </c>
      <c r="J25" s="118">
        <f>J26+J27+J28+J29</f>
        <v>10387704.81</v>
      </c>
      <c r="K25" s="117">
        <f>IF(ISNUMBER(I25),I25,0)-IF(ISNUMBER(J25),J25,0)</f>
        <v>9112295.19</v>
      </c>
    </row>
    <row r="26" spans="1:11" s="124" customFormat="1" ht="56.25" customHeight="1">
      <c r="A26" s="125" t="s">
        <v>261</v>
      </c>
      <c r="B26" s="121">
        <v>1</v>
      </c>
      <c r="C26" s="122"/>
      <c r="D26" s="123" t="s">
        <v>64</v>
      </c>
      <c r="E26" s="119" t="s">
        <v>70</v>
      </c>
      <c r="F26" s="119" t="s">
        <v>116</v>
      </c>
      <c r="G26" s="119" t="s">
        <v>262</v>
      </c>
      <c r="H26" s="115" t="s">
        <v>120</v>
      </c>
      <c r="I26" s="116">
        <v>19500000</v>
      </c>
      <c r="J26" s="118">
        <v>10387404.56</v>
      </c>
      <c r="K26" s="117">
        <f>IF(ISNUMBER(I26),I26,0)-IF(ISNUMBER(J26),J26,0)</f>
        <v>9112595.44</v>
      </c>
    </row>
    <row r="27" spans="1:11" s="124" customFormat="1" ht="56.25" customHeight="1">
      <c r="A27" s="127" t="s">
        <v>559</v>
      </c>
      <c r="B27" s="121"/>
      <c r="C27" s="122"/>
      <c r="D27" s="123" t="s">
        <v>64</v>
      </c>
      <c r="E27" s="119" t="s">
        <v>70</v>
      </c>
      <c r="F27" s="119" t="s">
        <v>116</v>
      </c>
      <c r="G27" s="119" t="s">
        <v>268</v>
      </c>
      <c r="H27" s="115" t="s">
        <v>120</v>
      </c>
      <c r="I27" s="116">
        <v>0</v>
      </c>
      <c r="J27" s="118">
        <v>0.25</v>
      </c>
      <c r="K27" s="117">
        <v>0</v>
      </c>
    </row>
    <row r="28" spans="1:11" s="124" customFormat="1" ht="59.25" customHeight="1">
      <c r="A28" s="125" t="s">
        <v>560</v>
      </c>
      <c r="B28" s="121">
        <v>1</v>
      </c>
      <c r="C28" s="122"/>
      <c r="D28" s="123" t="s">
        <v>64</v>
      </c>
      <c r="E28" s="119" t="s">
        <v>70</v>
      </c>
      <c r="F28" s="119" t="s">
        <v>116</v>
      </c>
      <c r="G28" s="119" t="s">
        <v>263</v>
      </c>
      <c r="H28" s="115" t="s">
        <v>120</v>
      </c>
      <c r="I28" s="116">
        <v>0</v>
      </c>
      <c r="J28" s="118">
        <v>300</v>
      </c>
      <c r="K28" s="117">
        <v>0</v>
      </c>
    </row>
    <row r="29" spans="1:11" s="124" customFormat="1" ht="56.25" customHeight="1" hidden="1">
      <c r="A29" s="125" t="s">
        <v>261</v>
      </c>
      <c r="B29" s="121">
        <v>1</v>
      </c>
      <c r="C29" s="122"/>
      <c r="D29" s="123" t="s">
        <v>64</v>
      </c>
      <c r="E29" s="119" t="s">
        <v>70</v>
      </c>
      <c r="F29" s="119" t="s">
        <v>116</v>
      </c>
      <c r="G29" s="119" t="s">
        <v>264</v>
      </c>
      <c r="H29" s="115" t="s">
        <v>120</v>
      </c>
      <c r="I29" s="116">
        <v>0</v>
      </c>
      <c r="J29" s="118">
        <v>0</v>
      </c>
      <c r="K29" s="117">
        <v>0</v>
      </c>
    </row>
    <row r="30" spans="1:11" s="124" customFormat="1" ht="101.25" customHeight="1">
      <c r="A30" s="125" t="s">
        <v>530</v>
      </c>
      <c r="B30" s="121">
        <v>1</v>
      </c>
      <c r="C30" s="122"/>
      <c r="D30" s="123" t="s">
        <v>64</v>
      </c>
      <c r="E30" s="119" t="s">
        <v>71</v>
      </c>
      <c r="F30" s="119" t="s">
        <v>116</v>
      </c>
      <c r="G30" s="119" t="s">
        <v>119</v>
      </c>
      <c r="H30" s="115" t="s">
        <v>120</v>
      </c>
      <c r="I30" s="116">
        <f>I31+I32+I33</f>
        <v>30000</v>
      </c>
      <c r="J30" s="116">
        <f>J31+J32+J33</f>
        <v>20284.68</v>
      </c>
      <c r="K30" s="117">
        <f>IF(ISNUMBER(I30),I30,0)-IF(ISNUMBER(J30),J30,0)</f>
        <v>9715.32</v>
      </c>
    </row>
    <row r="31" spans="1:11" s="124" customFormat="1" ht="89.25" customHeight="1">
      <c r="A31" s="125" t="s">
        <v>530</v>
      </c>
      <c r="B31" s="121">
        <v>1</v>
      </c>
      <c r="C31" s="122"/>
      <c r="D31" s="123" t="s">
        <v>64</v>
      </c>
      <c r="E31" s="119" t="s">
        <v>71</v>
      </c>
      <c r="F31" s="119" t="s">
        <v>116</v>
      </c>
      <c r="G31" s="119" t="s">
        <v>262</v>
      </c>
      <c r="H31" s="115" t="s">
        <v>120</v>
      </c>
      <c r="I31" s="116">
        <v>30000</v>
      </c>
      <c r="J31" s="118">
        <v>20034.7</v>
      </c>
      <c r="K31" s="117">
        <v>0</v>
      </c>
    </row>
    <row r="32" spans="1:11" s="124" customFormat="1" ht="66.75" customHeight="1">
      <c r="A32" s="125" t="s">
        <v>265</v>
      </c>
      <c r="B32" s="121">
        <v>1</v>
      </c>
      <c r="C32" s="122"/>
      <c r="D32" s="123" t="s">
        <v>64</v>
      </c>
      <c r="E32" s="119" t="s">
        <v>71</v>
      </c>
      <c r="F32" s="119" t="s">
        <v>116</v>
      </c>
      <c r="G32" s="119" t="s">
        <v>268</v>
      </c>
      <c r="H32" s="115" t="s">
        <v>120</v>
      </c>
      <c r="I32" s="116">
        <v>0</v>
      </c>
      <c r="J32" s="118">
        <v>49.98</v>
      </c>
      <c r="K32" s="117">
        <v>0</v>
      </c>
    </row>
    <row r="33" spans="1:11" s="124" customFormat="1" ht="85.5" customHeight="1">
      <c r="A33" s="125" t="s">
        <v>265</v>
      </c>
      <c r="B33" s="121">
        <v>1</v>
      </c>
      <c r="C33" s="122"/>
      <c r="D33" s="123" t="s">
        <v>64</v>
      </c>
      <c r="E33" s="119" t="s">
        <v>71</v>
      </c>
      <c r="F33" s="119" t="s">
        <v>116</v>
      </c>
      <c r="G33" s="119" t="s">
        <v>263</v>
      </c>
      <c r="H33" s="115" t="s">
        <v>120</v>
      </c>
      <c r="I33" s="116">
        <v>0</v>
      </c>
      <c r="J33" s="118">
        <v>200</v>
      </c>
      <c r="K33" s="117">
        <v>0</v>
      </c>
    </row>
    <row r="34" spans="1:11" s="124" customFormat="1" ht="90" hidden="1">
      <c r="A34" s="125" t="s">
        <v>129</v>
      </c>
      <c r="B34" s="121">
        <v>1</v>
      </c>
      <c r="C34" s="122"/>
      <c r="D34" s="123" t="s">
        <v>64</v>
      </c>
      <c r="E34" s="119" t="s">
        <v>72</v>
      </c>
      <c r="F34" s="119" t="s">
        <v>116</v>
      </c>
      <c r="G34" s="119" t="s">
        <v>119</v>
      </c>
      <c r="H34" s="115" t="s">
        <v>120</v>
      </c>
      <c r="I34" s="116">
        <v>0</v>
      </c>
      <c r="J34" s="118">
        <v>0</v>
      </c>
      <c r="K34" s="117">
        <f>IF(ISNUMBER(I34),I34,0)-IF(ISNUMBER(J34),J34,0)</f>
        <v>0</v>
      </c>
    </row>
    <row r="35" spans="1:11" s="124" customFormat="1" ht="33" customHeight="1">
      <c r="A35" s="125" t="s">
        <v>266</v>
      </c>
      <c r="B35" s="121">
        <v>1</v>
      </c>
      <c r="C35" s="122"/>
      <c r="D35" s="123" t="s">
        <v>64</v>
      </c>
      <c r="E35" s="119" t="s">
        <v>73</v>
      </c>
      <c r="F35" s="119" t="s">
        <v>116</v>
      </c>
      <c r="G35" s="119" t="s">
        <v>119</v>
      </c>
      <c r="H35" s="115" t="s">
        <v>120</v>
      </c>
      <c r="I35" s="116">
        <f>I36+I39+I40</f>
        <v>70000</v>
      </c>
      <c r="J35" s="116">
        <f>J36+J39+J40</f>
        <v>11878.09</v>
      </c>
      <c r="K35" s="117">
        <f>IF(ISNUMBER(I35),I35,0)-IF(ISNUMBER(J35),J35,0)</f>
        <v>58121.91</v>
      </c>
    </row>
    <row r="36" spans="1:11" s="124" customFormat="1" ht="34.5" customHeight="1">
      <c r="A36" s="125" t="s">
        <v>266</v>
      </c>
      <c r="B36" s="121">
        <v>1</v>
      </c>
      <c r="C36" s="122"/>
      <c r="D36" s="123" t="s">
        <v>64</v>
      </c>
      <c r="E36" s="119" t="s">
        <v>73</v>
      </c>
      <c r="F36" s="119" t="s">
        <v>116</v>
      </c>
      <c r="G36" s="119" t="s">
        <v>262</v>
      </c>
      <c r="H36" s="115" t="s">
        <v>120</v>
      </c>
      <c r="I36" s="116">
        <v>70000</v>
      </c>
      <c r="J36" s="118">
        <v>11392.9</v>
      </c>
      <c r="K36" s="117">
        <f>IF(ISNUMBER(I36),I36,0)-IF(ISNUMBER(J36),J36,0)</f>
        <v>58607.1</v>
      </c>
    </row>
    <row r="37" spans="1:11" s="124" customFormat="1" ht="32.25" customHeight="1" hidden="1">
      <c r="A37" s="125" t="s">
        <v>266</v>
      </c>
      <c r="B37" s="121">
        <v>1</v>
      </c>
      <c r="C37" s="122"/>
      <c r="D37" s="123" t="s">
        <v>64</v>
      </c>
      <c r="E37" s="119" t="s">
        <v>73</v>
      </c>
      <c r="F37" s="119" t="s">
        <v>116</v>
      </c>
      <c r="G37" s="119" t="s">
        <v>263</v>
      </c>
      <c r="H37" s="115" t="s">
        <v>120</v>
      </c>
      <c r="I37" s="116">
        <v>0</v>
      </c>
      <c r="J37" s="118">
        <v>0</v>
      </c>
      <c r="K37" s="117">
        <f>IF(ISNUMBER(I37),I37,0)-IF(ISNUMBER(J37),J37,0)</f>
        <v>0</v>
      </c>
    </row>
    <row r="38" spans="1:11" s="124" customFormat="1" ht="54" customHeight="1" hidden="1">
      <c r="A38" s="120" t="s">
        <v>130</v>
      </c>
      <c r="B38" s="121">
        <v>1</v>
      </c>
      <c r="C38" s="122"/>
      <c r="D38" s="123" t="s">
        <v>64</v>
      </c>
      <c r="E38" s="119" t="s">
        <v>74</v>
      </c>
      <c r="F38" s="119" t="s">
        <v>116</v>
      </c>
      <c r="G38" s="119" t="s">
        <v>119</v>
      </c>
      <c r="H38" s="115" t="s">
        <v>120</v>
      </c>
      <c r="I38" s="116"/>
      <c r="J38" s="118"/>
      <c r="K38" s="117">
        <f>IF(ISNUMBER(I38),I38,0)-IF(ISNUMBER(J38),J38,0)</f>
        <v>0</v>
      </c>
    </row>
    <row r="39" spans="1:11" s="124" customFormat="1" ht="36" customHeight="1">
      <c r="A39" s="125" t="s">
        <v>266</v>
      </c>
      <c r="B39" s="121"/>
      <c r="C39" s="122"/>
      <c r="D39" s="123" t="s">
        <v>64</v>
      </c>
      <c r="E39" s="119" t="s">
        <v>73</v>
      </c>
      <c r="F39" s="119" t="s">
        <v>116</v>
      </c>
      <c r="G39" s="119" t="s">
        <v>268</v>
      </c>
      <c r="H39" s="115" t="s">
        <v>120</v>
      </c>
      <c r="I39" s="116">
        <v>0</v>
      </c>
      <c r="J39" s="118">
        <v>0.19</v>
      </c>
      <c r="K39" s="117">
        <v>0</v>
      </c>
    </row>
    <row r="40" spans="1:11" s="124" customFormat="1" ht="36" customHeight="1">
      <c r="A40" s="125" t="s">
        <v>266</v>
      </c>
      <c r="B40" s="121"/>
      <c r="C40" s="122"/>
      <c r="D40" s="123" t="s">
        <v>64</v>
      </c>
      <c r="E40" s="119" t="s">
        <v>73</v>
      </c>
      <c r="F40" s="119" t="s">
        <v>116</v>
      </c>
      <c r="G40" s="119" t="s">
        <v>263</v>
      </c>
      <c r="H40" s="115" t="s">
        <v>120</v>
      </c>
      <c r="I40" s="116">
        <v>0</v>
      </c>
      <c r="J40" s="118">
        <v>485</v>
      </c>
      <c r="K40" s="117">
        <v>0</v>
      </c>
    </row>
    <row r="41" spans="1:11" s="124" customFormat="1" ht="36" customHeight="1">
      <c r="A41" s="120" t="s">
        <v>495</v>
      </c>
      <c r="B41" s="121"/>
      <c r="C41" s="122"/>
      <c r="D41" s="123" t="s">
        <v>63</v>
      </c>
      <c r="E41" s="119" t="s">
        <v>494</v>
      </c>
      <c r="F41" s="119" t="s">
        <v>115</v>
      </c>
      <c r="G41" s="119" t="s">
        <v>119</v>
      </c>
      <c r="H41" s="115" t="s">
        <v>63</v>
      </c>
      <c r="I41" s="116">
        <f>I42</f>
        <v>282894</v>
      </c>
      <c r="J41" s="116">
        <f>J42</f>
        <v>101115.98</v>
      </c>
      <c r="K41" s="117">
        <f aca="true" t="shared" si="0" ref="K41:K50">IF(ISNUMBER(I41),I41,0)-IF(ISNUMBER(J41),J41,0)</f>
        <v>181778.02000000002</v>
      </c>
    </row>
    <row r="42" spans="1:11" s="124" customFormat="1" ht="36" customHeight="1">
      <c r="A42" s="125" t="s">
        <v>496</v>
      </c>
      <c r="B42" s="121"/>
      <c r="C42" s="122"/>
      <c r="D42" s="123" t="s">
        <v>63</v>
      </c>
      <c r="E42" s="119" t="s">
        <v>497</v>
      </c>
      <c r="F42" s="119" t="s">
        <v>116</v>
      </c>
      <c r="G42" s="119" t="s">
        <v>119</v>
      </c>
      <c r="H42" s="115" t="s">
        <v>120</v>
      </c>
      <c r="I42" s="116">
        <f>I43+I44+I45+I46</f>
        <v>282894</v>
      </c>
      <c r="J42" s="116">
        <f>J43+J44+J45+J46</f>
        <v>101115.98</v>
      </c>
      <c r="K42" s="117">
        <f t="shared" si="0"/>
        <v>181778.02000000002</v>
      </c>
    </row>
    <row r="43" spans="1:11" s="124" customFormat="1" ht="66.75" customHeight="1">
      <c r="A43" s="125" t="s">
        <v>498</v>
      </c>
      <c r="B43" s="121"/>
      <c r="C43" s="122"/>
      <c r="D43" s="123" t="s">
        <v>434</v>
      </c>
      <c r="E43" s="119" t="s">
        <v>435</v>
      </c>
      <c r="F43" s="119" t="s">
        <v>116</v>
      </c>
      <c r="G43" s="119" t="s">
        <v>119</v>
      </c>
      <c r="H43" s="115" t="s">
        <v>120</v>
      </c>
      <c r="I43" s="116">
        <v>103538</v>
      </c>
      <c r="J43" s="118">
        <v>39933.53</v>
      </c>
      <c r="K43" s="117">
        <f t="shared" si="0"/>
        <v>63604.47</v>
      </c>
    </row>
    <row r="44" spans="1:11" s="124" customFormat="1" ht="79.5" customHeight="1">
      <c r="A44" s="127" t="s">
        <v>499</v>
      </c>
      <c r="B44" s="121"/>
      <c r="C44" s="122"/>
      <c r="D44" s="123" t="s">
        <v>434</v>
      </c>
      <c r="E44" s="119" t="s">
        <v>436</v>
      </c>
      <c r="F44" s="119" t="s">
        <v>116</v>
      </c>
      <c r="G44" s="119" t="s">
        <v>119</v>
      </c>
      <c r="H44" s="115" t="s">
        <v>120</v>
      </c>
      <c r="I44" s="116">
        <v>2146</v>
      </c>
      <c r="J44" s="118">
        <v>799.22</v>
      </c>
      <c r="K44" s="117">
        <f t="shared" si="0"/>
        <v>1346.78</v>
      </c>
    </row>
    <row r="45" spans="1:11" s="124" customFormat="1" ht="55.5" customHeight="1">
      <c r="A45" s="125" t="s">
        <v>500</v>
      </c>
      <c r="B45" s="121"/>
      <c r="C45" s="122"/>
      <c r="D45" s="123" t="s">
        <v>434</v>
      </c>
      <c r="E45" s="119" t="s">
        <v>437</v>
      </c>
      <c r="F45" s="119" t="s">
        <v>116</v>
      </c>
      <c r="G45" s="119" t="s">
        <v>119</v>
      </c>
      <c r="H45" s="115" t="s">
        <v>120</v>
      </c>
      <c r="I45" s="116">
        <v>167634</v>
      </c>
      <c r="J45" s="118">
        <v>60381.27</v>
      </c>
      <c r="K45" s="117">
        <f t="shared" si="0"/>
        <v>107252.73000000001</v>
      </c>
    </row>
    <row r="46" spans="1:11" s="124" customFormat="1" ht="46.5" customHeight="1">
      <c r="A46" s="125" t="s">
        <v>531</v>
      </c>
      <c r="B46" s="121"/>
      <c r="C46" s="122"/>
      <c r="D46" s="123" t="s">
        <v>434</v>
      </c>
      <c r="E46" s="119" t="s">
        <v>438</v>
      </c>
      <c r="F46" s="119" t="s">
        <v>116</v>
      </c>
      <c r="G46" s="119" t="s">
        <v>119</v>
      </c>
      <c r="H46" s="115" t="s">
        <v>120</v>
      </c>
      <c r="I46" s="116">
        <v>9576</v>
      </c>
      <c r="J46" s="118">
        <v>1.96</v>
      </c>
      <c r="K46" s="117">
        <f t="shared" si="0"/>
        <v>9574.04</v>
      </c>
    </row>
    <row r="47" spans="1:11" s="124" customFormat="1" ht="15.75" customHeight="1">
      <c r="A47" s="120" t="s">
        <v>131</v>
      </c>
      <c r="B47" s="121">
        <v>1</v>
      </c>
      <c r="C47" s="122"/>
      <c r="D47" s="123" t="s">
        <v>63</v>
      </c>
      <c r="E47" s="119" t="s">
        <v>75</v>
      </c>
      <c r="F47" s="119" t="s">
        <v>115</v>
      </c>
      <c r="G47" s="119" t="s">
        <v>119</v>
      </c>
      <c r="H47" s="115" t="s">
        <v>63</v>
      </c>
      <c r="I47" s="116">
        <f>I48+I76</f>
        <v>8810000</v>
      </c>
      <c r="J47" s="116">
        <f>J48+J76</f>
        <v>3058382.0599999996</v>
      </c>
      <c r="K47" s="117">
        <f t="shared" si="0"/>
        <v>5751617.94</v>
      </c>
    </row>
    <row r="48" spans="1:11" s="124" customFormat="1" ht="22.5" customHeight="1">
      <c r="A48" s="125" t="s">
        <v>362</v>
      </c>
      <c r="B48" s="121">
        <v>1</v>
      </c>
      <c r="C48" s="122"/>
      <c r="D48" s="123" t="s">
        <v>64</v>
      </c>
      <c r="E48" s="119" t="s">
        <v>76</v>
      </c>
      <c r="F48" s="119" t="s">
        <v>115</v>
      </c>
      <c r="G48" s="119" t="s">
        <v>119</v>
      </c>
      <c r="H48" s="115" t="s">
        <v>120</v>
      </c>
      <c r="I48" s="116">
        <f>I49+I59+I73</f>
        <v>8800000</v>
      </c>
      <c r="J48" s="116">
        <f>J49+J59+J73</f>
        <v>3058382.0599999996</v>
      </c>
      <c r="K48" s="117">
        <f t="shared" si="0"/>
        <v>5741617.94</v>
      </c>
    </row>
    <row r="49" spans="1:11" s="124" customFormat="1" ht="35.25" customHeight="1">
      <c r="A49" s="125" t="s">
        <v>132</v>
      </c>
      <c r="B49" s="121">
        <v>1</v>
      </c>
      <c r="C49" s="122"/>
      <c r="D49" s="123" t="s">
        <v>64</v>
      </c>
      <c r="E49" s="119" t="s">
        <v>77</v>
      </c>
      <c r="F49" s="119" t="s">
        <v>116</v>
      </c>
      <c r="G49" s="119" t="s">
        <v>119</v>
      </c>
      <c r="H49" s="115" t="s">
        <v>120</v>
      </c>
      <c r="I49" s="116">
        <f>I50+I55</f>
        <v>6500000</v>
      </c>
      <c r="J49" s="116">
        <f>J50+J55</f>
        <v>2358167.8099999996</v>
      </c>
      <c r="K49" s="117">
        <f t="shared" si="0"/>
        <v>4141832.1900000004</v>
      </c>
    </row>
    <row r="50" spans="1:11" s="124" customFormat="1" ht="34.5" customHeight="1">
      <c r="A50" s="125" t="s">
        <v>132</v>
      </c>
      <c r="B50" s="121">
        <v>1</v>
      </c>
      <c r="C50" s="122"/>
      <c r="D50" s="123" t="s">
        <v>64</v>
      </c>
      <c r="E50" s="119" t="s">
        <v>78</v>
      </c>
      <c r="F50" s="119" t="s">
        <v>116</v>
      </c>
      <c r="G50" s="119" t="s">
        <v>119</v>
      </c>
      <c r="H50" s="115" t="s">
        <v>120</v>
      </c>
      <c r="I50" s="116">
        <f>I51+I56</f>
        <v>6500000</v>
      </c>
      <c r="J50" s="118">
        <f>J51+J52+J53</f>
        <v>2357939.78</v>
      </c>
      <c r="K50" s="117">
        <f t="shared" si="0"/>
        <v>4142060.22</v>
      </c>
    </row>
    <row r="51" spans="1:11" s="124" customFormat="1" ht="22.5" customHeight="1">
      <c r="A51" s="125" t="s">
        <v>132</v>
      </c>
      <c r="B51" s="121">
        <v>1</v>
      </c>
      <c r="C51" s="122"/>
      <c r="D51" s="123" t="s">
        <v>64</v>
      </c>
      <c r="E51" s="119" t="s">
        <v>78</v>
      </c>
      <c r="F51" s="119" t="s">
        <v>116</v>
      </c>
      <c r="G51" s="119" t="s">
        <v>262</v>
      </c>
      <c r="H51" s="115" t="s">
        <v>120</v>
      </c>
      <c r="I51" s="116">
        <v>6500000</v>
      </c>
      <c r="J51" s="118">
        <v>2352658.11</v>
      </c>
      <c r="K51" s="117">
        <v>0</v>
      </c>
    </row>
    <row r="52" spans="1:11" s="124" customFormat="1" ht="21.75" customHeight="1">
      <c r="A52" s="125" t="s">
        <v>132</v>
      </c>
      <c r="B52" s="121">
        <v>1</v>
      </c>
      <c r="C52" s="122"/>
      <c r="D52" s="123" t="s">
        <v>64</v>
      </c>
      <c r="E52" s="119" t="s">
        <v>78</v>
      </c>
      <c r="F52" s="119" t="s">
        <v>116</v>
      </c>
      <c r="G52" s="119" t="s">
        <v>268</v>
      </c>
      <c r="H52" s="115" t="s">
        <v>120</v>
      </c>
      <c r="I52" s="116">
        <v>0</v>
      </c>
      <c r="J52" s="118">
        <v>3975.31</v>
      </c>
      <c r="K52" s="117">
        <v>0</v>
      </c>
    </row>
    <row r="53" spans="1:11" s="124" customFormat="1" ht="22.5" customHeight="1">
      <c r="A53" s="125" t="s">
        <v>132</v>
      </c>
      <c r="B53" s="121">
        <v>1</v>
      </c>
      <c r="C53" s="122"/>
      <c r="D53" s="123" t="s">
        <v>64</v>
      </c>
      <c r="E53" s="119" t="s">
        <v>78</v>
      </c>
      <c r="F53" s="119" t="s">
        <v>116</v>
      </c>
      <c r="G53" s="119" t="s">
        <v>263</v>
      </c>
      <c r="H53" s="115" t="s">
        <v>120</v>
      </c>
      <c r="I53" s="116">
        <v>0</v>
      </c>
      <c r="J53" s="118">
        <v>1306.36</v>
      </c>
      <c r="K53" s="117">
        <v>0</v>
      </c>
    </row>
    <row r="54" spans="1:11" s="124" customFormat="1" ht="33.75" hidden="1">
      <c r="A54" s="125" t="s">
        <v>132</v>
      </c>
      <c r="B54" s="121">
        <v>1</v>
      </c>
      <c r="C54" s="122"/>
      <c r="D54" s="123" t="s">
        <v>64</v>
      </c>
      <c r="E54" s="119" t="s">
        <v>78</v>
      </c>
      <c r="F54" s="119" t="s">
        <v>116</v>
      </c>
      <c r="G54" s="119" t="s">
        <v>264</v>
      </c>
      <c r="H54" s="115" t="s">
        <v>120</v>
      </c>
      <c r="I54" s="116">
        <v>0</v>
      </c>
      <c r="J54" s="118">
        <v>0</v>
      </c>
      <c r="K54" s="117">
        <f>IF(ISNUMBER(I54),I54,0)-IF(ISNUMBER(J54),J54,0)</f>
        <v>0</v>
      </c>
    </row>
    <row r="55" spans="1:11" s="124" customFormat="1" ht="47.25" customHeight="1">
      <c r="A55" s="125" t="s">
        <v>133</v>
      </c>
      <c r="B55" s="121">
        <v>1</v>
      </c>
      <c r="C55" s="122"/>
      <c r="D55" s="123" t="s">
        <v>64</v>
      </c>
      <c r="E55" s="119" t="s">
        <v>79</v>
      </c>
      <c r="F55" s="119" t="s">
        <v>116</v>
      </c>
      <c r="G55" s="119" t="s">
        <v>119</v>
      </c>
      <c r="H55" s="115" t="s">
        <v>120</v>
      </c>
      <c r="I55" s="116">
        <f>0</f>
        <v>0</v>
      </c>
      <c r="J55" s="116">
        <f>J56+J57+J58</f>
        <v>228.03</v>
      </c>
      <c r="K55" s="117">
        <v>0</v>
      </c>
    </row>
    <row r="56" spans="1:11" s="124" customFormat="1" ht="33.75" customHeight="1" hidden="1">
      <c r="A56" s="125" t="s">
        <v>133</v>
      </c>
      <c r="B56" s="121">
        <v>1</v>
      </c>
      <c r="C56" s="122"/>
      <c r="D56" s="123" t="s">
        <v>64</v>
      </c>
      <c r="E56" s="119" t="s">
        <v>79</v>
      </c>
      <c r="F56" s="119" t="s">
        <v>116</v>
      </c>
      <c r="G56" s="119" t="s">
        <v>262</v>
      </c>
      <c r="H56" s="115" t="s">
        <v>120</v>
      </c>
      <c r="I56" s="116">
        <v>0</v>
      </c>
      <c r="J56" s="118">
        <v>0</v>
      </c>
      <c r="K56" s="117">
        <v>0</v>
      </c>
    </row>
    <row r="57" spans="1:11" s="124" customFormat="1" ht="46.5" customHeight="1">
      <c r="A57" s="125" t="s">
        <v>133</v>
      </c>
      <c r="B57" s="121">
        <v>1</v>
      </c>
      <c r="C57" s="122"/>
      <c r="D57" s="123" t="s">
        <v>64</v>
      </c>
      <c r="E57" s="119" t="s">
        <v>79</v>
      </c>
      <c r="F57" s="119" t="s">
        <v>116</v>
      </c>
      <c r="G57" s="119" t="s">
        <v>268</v>
      </c>
      <c r="H57" s="115" t="s">
        <v>120</v>
      </c>
      <c r="I57" s="116">
        <v>0</v>
      </c>
      <c r="J57" s="118">
        <v>228.03</v>
      </c>
      <c r="K57" s="117">
        <v>0</v>
      </c>
    </row>
    <row r="58" spans="1:11" s="124" customFormat="1" ht="33" customHeight="1" hidden="1">
      <c r="A58" s="125" t="s">
        <v>133</v>
      </c>
      <c r="B58" s="121">
        <v>1</v>
      </c>
      <c r="C58" s="122"/>
      <c r="D58" s="123" t="s">
        <v>64</v>
      </c>
      <c r="E58" s="119" t="s">
        <v>79</v>
      </c>
      <c r="F58" s="119" t="s">
        <v>116</v>
      </c>
      <c r="G58" s="119" t="s">
        <v>263</v>
      </c>
      <c r="H58" s="115" t="s">
        <v>120</v>
      </c>
      <c r="I58" s="116">
        <v>0</v>
      </c>
      <c r="J58" s="118">
        <v>0</v>
      </c>
      <c r="K58" s="117">
        <v>0</v>
      </c>
    </row>
    <row r="59" spans="1:11" s="124" customFormat="1" ht="33.75" customHeight="1">
      <c r="A59" s="125" t="s">
        <v>134</v>
      </c>
      <c r="B59" s="121">
        <v>1</v>
      </c>
      <c r="C59" s="122"/>
      <c r="D59" s="123" t="s">
        <v>64</v>
      </c>
      <c r="E59" s="119" t="s">
        <v>80</v>
      </c>
      <c r="F59" s="119" t="s">
        <v>116</v>
      </c>
      <c r="G59" s="119" t="s">
        <v>119</v>
      </c>
      <c r="H59" s="115" t="s">
        <v>120</v>
      </c>
      <c r="I59" s="116">
        <f>I60+I69</f>
        <v>2000000</v>
      </c>
      <c r="J59" s="116">
        <f>J60+J69</f>
        <v>520004.63999999996</v>
      </c>
      <c r="K59" s="117">
        <f>IF(ISNUMBER(I59),I59,0)-IF(ISNUMBER(J59),J59,0)</f>
        <v>1479995.36</v>
      </c>
    </row>
    <row r="60" spans="1:11" s="124" customFormat="1" ht="33" customHeight="1">
      <c r="A60" s="125" t="s">
        <v>134</v>
      </c>
      <c r="B60" s="121">
        <v>1</v>
      </c>
      <c r="C60" s="122"/>
      <c r="D60" s="123" t="s">
        <v>64</v>
      </c>
      <c r="E60" s="119" t="s">
        <v>81</v>
      </c>
      <c r="F60" s="119" t="s">
        <v>116</v>
      </c>
      <c r="G60" s="119" t="s">
        <v>119</v>
      </c>
      <c r="H60" s="115" t="s">
        <v>120</v>
      </c>
      <c r="I60" s="118">
        <f>I61+I62+I68</f>
        <v>2000000</v>
      </c>
      <c r="J60" s="118">
        <f>J61+J62+J68</f>
        <v>520004.63999999996</v>
      </c>
      <c r="K60" s="117">
        <f>IF(ISNUMBER(I60),I60,0)-IF(ISNUMBER(J60),J60,0)</f>
        <v>1479995.36</v>
      </c>
    </row>
    <row r="61" spans="1:11" s="124" customFormat="1" ht="34.5" customHeight="1">
      <c r="A61" s="125" t="s">
        <v>134</v>
      </c>
      <c r="B61" s="121">
        <v>1</v>
      </c>
      <c r="C61" s="122"/>
      <c r="D61" s="123" t="s">
        <v>64</v>
      </c>
      <c r="E61" s="119" t="s">
        <v>81</v>
      </c>
      <c r="F61" s="119" t="s">
        <v>116</v>
      </c>
      <c r="G61" s="119" t="s">
        <v>262</v>
      </c>
      <c r="H61" s="115" t="s">
        <v>120</v>
      </c>
      <c r="I61" s="116">
        <v>2000000</v>
      </c>
      <c r="J61" s="118">
        <v>516531.1</v>
      </c>
      <c r="K61" s="117">
        <v>0</v>
      </c>
    </row>
    <row r="62" spans="1:11" s="124" customFormat="1" ht="34.5" customHeight="1">
      <c r="A62" s="125" t="s">
        <v>134</v>
      </c>
      <c r="B62" s="121">
        <v>1</v>
      </c>
      <c r="C62" s="122"/>
      <c r="D62" s="123" t="s">
        <v>64</v>
      </c>
      <c r="E62" s="119" t="s">
        <v>81</v>
      </c>
      <c r="F62" s="119" t="s">
        <v>116</v>
      </c>
      <c r="G62" s="119" t="s">
        <v>268</v>
      </c>
      <c r="H62" s="115" t="s">
        <v>120</v>
      </c>
      <c r="I62" s="116">
        <v>0</v>
      </c>
      <c r="J62" s="118">
        <v>3473.54</v>
      </c>
      <c r="K62" s="117">
        <v>0</v>
      </c>
    </row>
    <row r="63" spans="1:11" s="124" customFormat="1" ht="34.5" customHeight="1" hidden="1">
      <c r="A63" s="125" t="s">
        <v>134</v>
      </c>
      <c r="B63" s="121">
        <v>1</v>
      </c>
      <c r="C63" s="122"/>
      <c r="D63" s="123" t="s">
        <v>64</v>
      </c>
      <c r="E63" s="119" t="s">
        <v>81</v>
      </c>
      <c r="F63" s="119" t="s">
        <v>116</v>
      </c>
      <c r="G63" s="119" t="s">
        <v>263</v>
      </c>
      <c r="H63" s="115" t="s">
        <v>120</v>
      </c>
      <c r="I63" s="116">
        <v>0</v>
      </c>
      <c r="J63" s="118">
        <v>0</v>
      </c>
      <c r="K63" s="117">
        <f>IF(ISNUMBER(I63),I63,0)-IF(ISNUMBER(J63),J63,0)</f>
        <v>0</v>
      </c>
    </row>
    <row r="64" spans="1:11" s="124" customFormat="1" ht="45" customHeight="1" hidden="1">
      <c r="A64" s="125" t="s">
        <v>135</v>
      </c>
      <c r="B64" s="121">
        <v>1</v>
      </c>
      <c r="C64" s="122"/>
      <c r="D64" s="123" t="s">
        <v>64</v>
      </c>
      <c r="E64" s="119" t="s">
        <v>82</v>
      </c>
      <c r="F64" s="119" t="s">
        <v>116</v>
      </c>
      <c r="G64" s="119" t="s">
        <v>119</v>
      </c>
      <c r="H64" s="115" t="s">
        <v>120</v>
      </c>
      <c r="I64" s="118">
        <f>0</f>
        <v>0</v>
      </c>
      <c r="J64" s="118">
        <f>J65+J66+J67</f>
        <v>0</v>
      </c>
      <c r="K64" s="117">
        <f>IF(ISNUMBER(I64),I64,0)-IF(ISNUMBER(J64),J64,0)</f>
        <v>0</v>
      </c>
    </row>
    <row r="65" spans="1:11" s="124" customFormat="1" ht="45.75" customHeight="1" hidden="1">
      <c r="A65" s="125" t="s">
        <v>135</v>
      </c>
      <c r="B65" s="121">
        <v>1</v>
      </c>
      <c r="C65" s="122"/>
      <c r="D65" s="123" t="s">
        <v>64</v>
      </c>
      <c r="E65" s="119" t="s">
        <v>82</v>
      </c>
      <c r="F65" s="119" t="s">
        <v>116</v>
      </c>
      <c r="G65" s="119" t="s">
        <v>262</v>
      </c>
      <c r="H65" s="115" t="s">
        <v>120</v>
      </c>
      <c r="I65" s="116">
        <v>0</v>
      </c>
      <c r="J65" s="118">
        <v>0</v>
      </c>
      <c r="K65" s="117">
        <f aca="true" t="shared" si="1" ref="K65:K75">IF(ISNUMBER(I65),I65,0)-IF(ISNUMBER(J65),J65,0)</f>
        <v>0</v>
      </c>
    </row>
    <row r="66" spans="1:11" s="124" customFormat="1" ht="45" customHeight="1" hidden="1">
      <c r="A66" s="125" t="s">
        <v>135</v>
      </c>
      <c r="B66" s="121">
        <v>1</v>
      </c>
      <c r="C66" s="122"/>
      <c r="D66" s="123" t="s">
        <v>64</v>
      </c>
      <c r="E66" s="119" t="s">
        <v>82</v>
      </c>
      <c r="F66" s="119" t="s">
        <v>116</v>
      </c>
      <c r="G66" s="119" t="s">
        <v>268</v>
      </c>
      <c r="H66" s="115" t="s">
        <v>120</v>
      </c>
      <c r="I66" s="116">
        <v>0</v>
      </c>
      <c r="J66" s="118">
        <v>0</v>
      </c>
      <c r="K66" s="117">
        <f t="shared" si="1"/>
        <v>0</v>
      </c>
    </row>
    <row r="67" spans="1:11" s="124" customFormat="1" ht="45" customHeight="1" hidden="1">
      <c r="A67" s="125" t="s">
        <v>135</v>
      </c>
      <c r="B67" s="121">
        <v>1</v>
      </c>
      <c r="C67" s="122"/>
      <c r="D67" s="123" t="s">
        <v>64</v>
      </c>
      <c r="E67" s="119" t="s">
        <v>82</v>
      </c>
      <c r="F67" s="119" t="s">
        <v>116</v>
      </c>
      <c r="G67" s="119" t="s">
        <v>263</v>
      </c>
      <c r="H67" s="115" t="s">
        <v>120</v>
      </c>
      <c r="I67" s="116">
        <v>0</v>
      </c>
      <c r="J67" s="118">
        <v>0</v>
      </c>
      <c r="K67" s="117">
        <f t="shared" si="1"/>
        <v>0</v>
      </c>
    </row>
    <row r="68" spans="1:11" s="124" customFormat="1" ht="37.5" customHeight="1" hidden="1">
      <c r="A68" s="125" t="s">
        <v>134</v>
      </c>
      <c r="B68" s="121"/>
      <c r="C68" s="122"/>
      <c r="D68" s="123" t="s">
        <v>64</v>
      </c>
      <c r="E68" s="119" t="s">
        <v>81</v>
      </c>
      <c r="F68" s="119" t="s">
        <v>116</v>
      </c>
      <c r="G68" s="119" t="s">
        <v>264</v>
      </c>
      <c r="H68" s="115" t="s">
        <v>120</v>
      </c>
      <c r="I68" s="116">
        <v>0</v>
      </c>
      <c r="J68" s="118">
        <v>0</v>
      </c>
      <c r="K68" s="117">
        <v>0</v>
      </c>
    </row>
    <row r="69" spans="1:11" s="124" customFormat="1" ht="45" customHeight="1" hidden="1">
      <c r="A69" s="125" t="s">
        <v>357</v>
      </c>
      <c r="B69" s="121"/>
      <c r="C69" s="122"/>
      <c r="D69" s="123" t="s">
        <v>64</v>
      </c>
      <c r="E69" s="119" t="s">
        <v>82</v>
      </c>
      <c r="F69" s="119" t="s">
        <v>116</v>
      </c>
      <c r="G69" s="119" t="s">
        <v>119</v>
      </c>
      <c r="H69" s="115" t="s">
        <v>120</v>
      </c>
      <c r="I69" s="116">
        <f>I70+I71+I72</f>
        <v>0</v>
      </c>
      <c r="J69" s="118">
        <f>J70+J71+J72</f>
        <v>0</v>
      </c>
      <c r="K69" s="117">
        <v>0</v>
      </c>
    </row>
    <row r="70" spans="1:11" s="124" customFormat="1" ht="45" customHeight="1" hidden="1">
      <c r="A70" s="125" t="s">
        <v>357</v>
      </c>
      <c r="B70" s="121"/>
      <c r="C70" s="122"/>
      <c r="D70" s="123" t="s">
        <v>64</v>
      </c>
      <c r="E70" s="119" t="s">
        <v>82</v>
      </c>
      <c r="F70" s="119" t="s">
        <v>116</v>
      </c>
      <c r="G70" s="119" t="s">
        <v>262</v>
      </c>
      <c r="H70" s="115" t="s">
        <v>120</v>
      </c>
      <c r="I70" s="116">
        <v>0</v>
      </c>
      <c r="J70" s="118">
        <v>0</v>
      </c>
      <c r="K70" s="117">
        <v>0</v>
      </c>
    </row>
    <row r="71" spans="1:11" s="124" customFormat="1" ht="45" customHeight="1" hidden="1">
      <c r="A71" s="125" t="s">
        <v>357</v>
      </c>
      <c r="B71" s="121"/>
      <c r="C71" s="122"/>
      <c r="D71" s="123" t="s">
        <v>64</v>
      </c>
      <c r="E71" s="119" t="s">
        <v>82</v>
      </c>
      <c r="F71" s="119" t="s">
        <v>116</v>
      </c>
      <c r="G71" s="119" t="s">
        <v>268</v>
      </c>
      <c r="H71" s="115" t="s">
        <v>120</v>
      </c>
      <c r="I71" s="116">
        <v>0</v>
      </c>
      <c r="J71" s="118">
        <v>0</v>
      </c>
      <c r="K71" s="117">
        <v>0</v>
      </c>
    </row>
    <row r="72" spans="1:11" s="124" customFormat="1" ht="45" customHeight="1" hidden="1">
      <c r="A72" s="125" t="s">
        <v>357</v>
      </c>
      <c r="B72" s="121"/>
      <c r="C72" s="122"/>
      <c r="D72" s="123" t="s">
        <v>64</v>
      </c>
      <c r="E72" s="119" t="s">
        <v>82</v>
      </c>
      <c r="F72" s="119" t="s">
        <v>116</v>
      </c>
      <c r="G72" s="119" t="s">
        <v>263</v>
      </c>
      <c r="H72" s="115" t="s">
        <v>120</v>
      </c>
      <c r="I72" s="116">
        <v>0</v>
      </c>
      <c r="J72" s="118">
        <v>0</v>
      </c>
      <c r="K72" s="117">
        <v>0</v>
      </c>
    </row>
    <row r="73" spans="1:11" s="124" customFormat="1" ht="24" customHeight="1">
      <c r="A73" s="125" t="s">
        <v>363</v>
      </c>
      <c r="B73" s="121">
        <v>1</v>
      </c>
      <c r="C73" s="122"/>
      <c r="D73" s="123" t="s">
        <v>64</v>
      </c>
      <c r="E73" s="119" t="s">
        <v>308</v>
      </c>
      <c r="F73" s="119" t="s">
        <v>116</v>
      </c>
      <c r="G73" s="119" t="s">
        <v>119</v>
      </c>
      <c r="H73" s="115" t="s">
        <v>120</v>
      </c>
      <c r="I73" s="118">
        <f>I74+I75</f>
        <v>300000</v>
      </c>
      <c r="J73" s="118">
        <f>J74+J75</f>
        <v>180209.61</v>
      </c>
      <c r="K73" s="117">
        <f t="shared" si="1"/>
        <v>119790.39000000001</v>
      </c>
    </row>
    <row r="74" spans="1:11" s="124" customFormat="1" ht="24.75" customHeight="1">
      <c r="A74" s="125" t="s">
        <v>363</v>
      </c>
      <c r="B74" s="121">
        <v>1</v>
      </c>
      <c r="C74" s="122"/>
      <c r="D74" s="123" t="s">
        <v>64</v>
      </c>
      <c r="E74" s="119" t="s">
        <v>308</v>
      </c>
      <c r="F74" s="119" t="s">
        <v>116</v>
      </c>
      <c r="G74" s="119" t="s">
        <v>262</v>
      </c>
      <c r="H74" s="115" t="s">
        <v>120</v>
      </c>
      <c r="I74" s="118">
        <v>300000</v>
      </c>
      <c r="J74" s="118">
        <v>180084.53</v>
      </c>
      <c r="K74" s="117">
        <v>0</v>
      </c>
    </row>
    <row r="75" spans="1:11" s="124" customFormat="1" ht="33.75" customHeight="1">
      <c r="A75" s="125" t="s">
        <v>307</v>
      </c>
      <c r="B75" s="121">
        <v>1</v>
      </c>
      <c r="C75" s="122"/>
      <c r="D75" s="123" t="s">
        <v>64</v>
      </c>
      <c r="E75" s="119" t="s">
        <v>308</v>
      </c>
      <c r="F75" s="119" t="s">
        <v>116</v>
      </c>
      <c r="G75" s="119" t="s">
        <v>268</v>
      </c>
      <c r="H75" s="115" t="s">
        <v>120</v>
      </c>
      <c r="I75" s="116">
        <v>0</v>
      </c>
      <c r="J75" s="118">
        <v>125.08</v>
      </c>
      <c r="K75" s="117">
        <f t="shared" si="1"/>
        <v>-125.08</v>
      </c>
    </row>
    <row r="76" spans="1:11" s="124" customFormat="1" ht="15.75" customHeight="1">
      <c r="A76" s="125" t="s">
        <v>136</v>
      </c>
      <c r="B76" s="121">
        <v>1</v>
      </c>
      <c r="C76" s="122"/>
      <c r="D76" s="123" t="s">
        <v>64</v>
      </c>
      <c r="E76" s="119" t="s">
        <v>83</v>
      </c>
      <c r="F76" s="119" t="s">
        <v>116</v>
      </c>
      <c r="G76" s="119" t="s">
        <v>119</v>
      </c>
      <c r="H76" s="115" t="s">
        <v>120</v>
      </c>
      <c r="I76" s="116">
        <f>I77</f>
        <v>10000</v>
      </c>
      <c r="J76" s="116">
        <f>J77</f>
        <v>0</v>
      </c>
      <c r="K76" s="117">
        <f aca="true" t="shared" si="2" ref="K76:K83">IF(ISNUMBER(I76),I76,0)-IF(ISNUMBER(J76),J76,0)</f>
        <v>10000</v>
      </c>
    </row>
    <row r="77" spans="1:11" s="124" customFormat="1" ht="16.5" customHeight="1">
      <c r="A77" s="125" t="s">
        <v>136</v>
      </c>
      <c r="B77" s="121">
        <v>1</v>
      </c>
      <c r="C77" s="122"/>
      <c r="D77" s="123" t="s">
        <v>64</v>
      </c>
      <c r="E77" s="119" t="s">
        <v>267</v>
      </c>
      <c r="F77" s="119" t="s">
        <v>116</v>
      </c>
      <c r="G77" s="119" t="s">
        <v>119</v>
      </c>
      <c r="H77" s="115" t="s">
        <v>120</v>
      </c>
      <c r="I77" s="116">
        <f>I78</f>
        <v>10000</v>
      </c>
      <c r="J77" s="116">
        <f>J78</f>
        <v>0</v>
      </c>
      <c r="K77" s="117">
        <f t="shared" si="2"/>
        <v>10000</v>
      </c>
    </row>
    <row r="78" spans="1:11" s="124" customFormat="1" ht="18" customHeight="1">
      <c r="A78" s="125" t="s">
        <v>136</v>
      </c>
      <c r="B78" s="121">
        <v>1</v>
      </c>
      <c r="C78" s="122"/>
      <c r="D78" s="123" t="s">
        <v>64</v>
      </c>
      <c r="E78" s="119" t="s">
        <v>267</v>
      </c>
      <c r="F78" s="119" t="s">
        <v>116</v>
      </c>
      <c r="G78" s="119" t="s">
        <v>262</v>
      </c>
      <c r="H78" s="115" t="s">
        <v>120</v>
      </c>
      <c r="I78" s="116">
        <v>10000</v>
      </c>
      <c r="J78" s="118">
        <v>0</v>
      </c>
      <c r="K78" s="117">
        <f t="shared" si="2"/>
        <v>10000</v>
      </c>
    </row>
    <row r="79" spans="1:11" s="124" customFormat="1" ht="22.5" customHeight="1" hidden="1">
      <c r="A79" s="125" t="s">
        <v>137</v>
      </c>
      <c r="B79" s="121">
        <v>1</v>
      </c>
      <c r="C79" s="122"/>
      <c r="D79" s="123" t="s">
        <v>64</v>
      </c>
      <c r="E79" s="119" t="s">
        <v>267</v>
      </c>
      <c r="F79" s="119" t="s">
        <v>116</v>
      </c>
      <c r="G79" s="119" t="s">
        <v>268</v>
      </c>
      <c r="H79" s="115" t="s">
        <v>120</v>
      </c>
      <c r="I79" s="116">
        <v>0</v>
      </c>
      <c r="J79" s="118">
        <v>0</v>
      </c>
      <c r="K79" s="117">
        <f t="shared" si="2"/>
        <v>0</v>
      </c>
    </row>
    <row r="80" spans="1:11" s="124" customFormat="1" ht="12" customHeight="1">
      <c r="A80" s="120" t="s">
        <v>138</v>
      </c>
      <c r="B80" s="121">
        <v>1</v>
      </c>
      <c r="C80" s="122"/>
      <c r="D80" s="123" t="s">
        <v>63</v>
      </c>
      <c r="E80" s="119" t="s">
        <v>84</v>
      </c>
      <c r="F80" s="119" t="s">
        <v>115</v>
      </c>
      <c r="G80" s="119" t="s">
        <v>119</v>
      </c>
      <c r="H80" s="115" t="s">
        <v>63</v>
      </c>
      <c r="I80" s="116">
        <f>I82+I89</f>
        <v>11017106</v>
      </c>
      <c r="J80" s="116">
        <f>J82+J89</f>
        <v>7794571.840000001</v>
      </c>
      <c r="K80" s="117">
        <f t="shared" si="2"/>
        <v>3222534.159999999</v>
      </c>
    </row>
    <row r="81" spans="1:11" s="124" customFormat="1" ht="13.5" customHeight="1">
      <c r="A81" s="125" t="s">
        <v>365</v>
      </c>
      <c r="B81" s="121"/>
      <c r="C81" s="122"/>
      <c r="D81" s="123" t="s">
        <v>64</v>
      </c>
      <c r="E81" s="119" t="s">
        <v>364</v>
      </c>
      <c r="F81" s="119" t="s">
        <v>115</v>
      </c>
      <c r="G81" s="119" t="s">
        <v>119</v>
      </c>
      <c r="H81" s="115" t="s">
        <v>120</v>
      </c>
      <c r="I81" s="116">
        <f>I82</f>
        <v>700000</v>
      </c>
      <c r="J81" s="116">
        <f>J82</f>
        <v>105262.48</v>
      </c>
      <c r="K81" s="117">
        <f t="shared" si="2"/>
        <v>594737.52</v>
      </c>
    </row>
    <row r="82" spans="1:11" s="124" customFormat="1" ht="44.25" customHeight="1">
      <c r="A82" s="125" t="s">
        <v>366</v>
      </c>
      <c r="B82" s="121">
        <v>1</v>
      </c>
      <c r="C82" s="122"/>
      <c r="D82" s="123" t="s">
        <v>64</v>
      </c>
      <c r="E82" s="119" t="s">
        <v>85</v>
      </c>
      <c r="F82" s="119" t="s">
        <v>117</v>
      </c>
      <c r="G82" s="119" t="s">
        <v>119</v>
      </c>
      <c r="H82" s="115" t="s">
        <v>120</v>
      </c>
      <c r="I82" s="116">
        <f>I83</f>
        <v>700000</v>
      </c>
      <c r="J82" s="118">
        <f>J83+J84</f>
        <v>105262.48</v>
      </c>
      <c r="K82" s="117">
        <f t="shared" si="2"/>
        <v>594737.52</v>
      </c>
    </row>
    <row r="83" spans="1:11" s="124" customFormat="1" ht="44.25" customHeight="1">
      <c r="A83" s="125" t="s">
        <v>366</v>
      </c>
      <c r="B83" s="121">
        <v>1</v>
      </c>
      <c r="C83" s="122"/>
      <c r="D83" s="123" t="s">
        <v>64</v>
      </c>
      <c r="E83" s="119" t="s">
        <v>85</v>
      </c>
      <c r="F83" s="119" t="s">
        <v>117</v>
      </c>
      <c r="G83" s="119" t="s">
        <v>262</v>
      </c>
      <c r="H83" s="115" t="s">
        <v>120</v>
      </c>
      <c r="I83" s="116">
        <v>700000</v>
      </c>
      <c r="J83" s="118">
        <v>101179.79</v>
      </c>
      <c r="K83" s="117">
        <f t="shared" si="2"/>
        <v>598820.21</v>
      </c>
    </row>
    <row r="84" spans="1:11" s="124" customFormat="1" ht="21.75" customHeight="1">
      <c r="A84" s="125" t="s">
        <v>366</v>
      </c>
      <c r="B84" s="121">
        <v>1</v>
      </c>
      <c r="C84" s="122"/>
      <c r="D84" s="123" t="s">
        <v>64</v>
      </c>
      <c r="E84" s="119" t="s">
        <v>85</v>
      </c>
      <c r="F84" s="119" t="s">
        <v>117</v>
      </c>
      <c r="G84" s="119" t="s">
        <v>268</v>
      </c>
      <c r="H84" s="115" t="s">
        <v>120</v>
      </c>
      <c r="I84" s="116">
        <v>0</v>
      </c>
      <c r="J84" s="118">
        <v>4082.69</v>
      </c>
      <c r="K84" s="117">
        <v>0</v>
      </c>
    </row>
    <row r="85" spans="1:11" s="124" customFormat="1" ht="21" customHeight="1" hidden="1">
      <c r="A85" s="125" t="s">
        <v>139</v>
      </c>
      <c r="B85" s="121">
        <v>1</v>
      </c>
      <c r="C85" s="122"/>
      <c r="D85" s="123" t="s">
        <v>64</v>
      </c>
      <c r="E85" s="119" t="s">
        <v>85</v>
      </c>
      <c r="F85" s="119" t="s">
        <v>117</v>
      </c>
      <c r="G85" s="119" t="s">
        <v>264</v>
      </c>
      <c r="H85" s="115" t="s">
        <v>120</v>
      </c>
      <c r="I85" s="116">
        <v>0</v>
      </c>
      <c r="J85" s="118">
        <v>0</v>
      </c>
      <c r="K85" s="117">
        <f aca="true" t="shared" si="3" ref="K85:K92">IF(ISNUMBER(I85),I85,0)-IF(ISNUMBER(J85),J85,0)</f>
        <v>0</v>
      </c>
    </row>
    <row r="86" spans="1:11" s="124" customFormat="1" ht="22.5" hidden="1">
      <c r="A86" s="125" t="s">
        <v>140</v>
      </c>
      <c r="B86" s="121">
        <v>1</v>
      </c>
      <c r="C86" s="122"/>
      <c r="D86" s="123" t="s">
        <v>64</v>
      </c>
      <c r="E86" s="119" t="s">
        <v>86</v>
      </c>
      <c r="F86" s="119" t="s">
        <v>118</v>
      </c>
      <c r="G86" s="119" t="s">
        <v>119</v>
      </c>
      <c r="H86" s="115" t="s">
        <v>120</v>
      </c>
      <c r="I86" s="116"/>
      <c r="J86" s="118"/>
      <c r="K86" s="117">
        <f t="shared" si="3"/>
        <v>0</v>
      </c>
    </row>
    <row r="87" spans="1:11" s="124" customFormat="1" ht="22.5" hidden="1">
      <c r="A87" s="125" t="s">
        <v>141</v>
      </c>
      <c r="B87" s="121">
        <v>1</v>
      </c>
      <c r="C87" s="122"/>
      <c r="D87" s="123" t="s">
        <v>64</v>
      </c>
      <c r="E87" s="119" t="s">
        <v>87</v>
      </c>
      <c r="F87" s="119" t="s">
        <v>118</v>
      </c>
      <c r="G87" s="119" t="s">
        <v>119</v>
      </c>
      <c r="H87" s="115" t="s">
        <v>120</v>
      </c>
      <c r="I87" s="116"/>
      <c r="J87" s="118"/>
      <c r="K87" s="117">
        <f t="shared" si="3"/>
        <v>0</v>
      </c>
    </row>
    <row r="88" spans="1:11" s="124" customFormat="1" ht="22.5" hidden="1">
      <c r="A88" s="125" t="s">
        <v>142</v>
      </c>
      <c r="B88" s="121">
        <v>1</v>
      </c>
      <c r="C88" s="122"/>
      <c r="D88" s="123" t="s">
        <v>64</v>
      </c>
      <c r="E88" s="119" t="s">
        <v>88</v>
      </c>
      <c r="F88" s="119" t="s">
        <v>118</v>
      </c>
      <c r="G88" s="119" t="s">
        <v>119</v>
      </c>
      <c r="H88" s="115" t="s">
        <v>120</v>
      </c>
      <c r="I88" s="116"/>
      <c r="J88" s="118"/>
      <c r="K88" s="117">
        <f t="shared" si="3"/>
        <v>0</v>
      </c>
    </row>
    <row r="89" spans="1:11" s="124" customFormat="1" ht="15" customHeight="1">
      <c r="A89" s="125" t="s">
        <v>367</v>
      </c>
      <c r="B89" s="121">
        <v>1</v>
      </c>
      <c r="C89" s="122"/>
      <c r="D89" s="123" t="s">
        <v>64</v>
      </c>
      <c r="E89" s="119" t="s">
        <v>270</v>
      </c>
      <c r="F89" s="119" t="s">
        <v>115</v>
      </c>
      <c r="G89" s="119" t="s">
        <v>119</v>
      </c>
      <c r="H89" s="115" t="s">
        <v>120</v>
      </c>
      <c r="I89" s="116">
        <f>I91+I97</f>
        <v>10317106</v>
      </c>
      <c r="J89" s="116">
        <f>J91+J97</f>
        <v>7689309.36</v>
      </c>
      <c r="K89" s="117">
        <f t="shared" si="3"/>
        <v>2627796.6399999997</v>
      </c>
    </row>
    <row r="90" spans="1:11" s="124" customFormat="1" ht="36" customHeight="1">
      <c r="A90" s="125" t="s">
        <v>369</v>
      </c>
      <c r="B90" s="121"/>
      <c r="C90" s="122"/>
      <c r="D90" s="123" t="s">
        <v>64</v>
      </c>
      <c r="E90" s="119" t="s">
        <v>368</v>
      </c>
      <c r="F90" s="119" t="s">
        <v>115</v>
      </c>
      <c r="G90" s="119" t="s">
        <v>119</v>
      </c>
      <c r="H90" s="115" t="s">
        <v>120</v>
      </c>
      <c r="I90" s="116">
        <f>I91</f>
        <v>600000</v>
      </c>
      <c r="J90" s="116">
        <f>J91</f>
        <v>386571.13999999996</v>
      </c>
      <c r="K90" s="117">
        <f t="shared" si="3"/>
        <v>213428.86000000004</v>
      </c>
    </row>
    <row r="91" spans="1:11" s="124" customFormat="1" ht="58.5" customHeight="1">
      <c r="A91" s="125" t="s">
        <v>532</v>
      </c>
      <c r="B91" s="121">
        <v>1</v>
      </c>
      <c r="C91" s="122"/>
      <c r="D91" s="123" t="s">
        <v>64</v>
      </c>
      <c r="E91" s="119" t="s">
        <v>89</v>
      </c>
      <c r="F91" s="119" t="s">
        <v>117</v>
      </c>
      <c r="G91" s="119" t="s">
        <v>119</v>
      </c>
      <c r="H91" s="115" t="s">
        <v>120</v>
      </c>
      <c r="I91" s="116">
        <v>600000</v>
      </c>
      <c r="J91" s="118">
        <f>J92+J93+J95</f>
        <v>386571.13999999996</v>
      </c>
      <c r="K91" s="117">
        <f t="shared" si="3"/>
        <v>213428.86000000004</v>
      </c>
    </row>
    <row r="92" spans="1:11" s="124" customFormat="1" ht="33.75" customHeight="1">
      <c r="A92" s="125" t="s">
        <v>532</v>
      </c>
      <c r="B92" s="121">
        <v>1</v>
      </c>
      <c r="C92" s="122"/>
      <c r="D92" s="123" t="s">
        <v>64</v>
      </c>
      <c r="E92" s="119" t="s">
        <v>89</v>
      </c>
      <c r="F92" s="119" t="s">
        <v>117</v>
      </c>
      <c r="G92" s="119" t="s">
        <v>262</v>
      </c>
      <c r="H92" s="115" t="s">
        <v>120</v>
      </c>
      <c r="I92" s="116">
        <v>600000</v>
      </c>
      <c r="J92" s="118">
        <v>382407.73</v>
      </c>
      <c r="K92" s="117">
        <f t="shared" si="3"/>
        <v>217592.27000000002</v>
      </c>
    </row>
    <row r="93" spans="1:11" s="124" customFormat="1" ht="43.5" customHeight="1">
      <c r="A93" s="125" t="s">
        <v>532</v>
      </c>
      <c r="B93" s="121">
        <v>1</v>
      </c>
      <c r="C93" s="122"/>
      <c r="D93" s="123" t="s">
        <v>64</v>
      </c>
      <c r="E93" s="119" t="s">
        <v>89</v>
      </c>
      <c r="F93" s="119" t="s">
        <v>117</v>
      </c>
      <c r="G93" s="119" t="s">
        <v>268</v>
      </c>
      <c r="H93" s="115" t="s">
        <v>120</v>
      </c>
      <c r="I93" s="116">
        <v>0</v>
      </c>
      <c r="J93" s="118">
        <v>4163.41</v>
      </c>
      <c r="K93" s="117">
        <v>0</v>
      </c>
    </row>
    <row r="94" spans="1:11" s="124" customFormat="1" ht="34.5" customHeight="1" hidden="1">
      <c r="A94" s="125" t="s">
        <v>143</v>
      </c>
      <c r="B94" s="121">
        <v>1</v>
      </c>
      <c r="C94" s="122"/>
      <c r="D94" s="123" t="s">
        <v>64</v>
      </c>
      <c r="E94" s="119" t="s">
        <v>89</v>
      </c>
      <c r="F94" s="119" t="s">
        <v>117</v>
      </c>
      <c r="G94" s="119" t="s">
        <v>264</v>
      </c>
      <c r="H94" s="115" t="s">
        <v>120</v>
      </c>
      <c r="I94" s="116">
        <v>0</v>
      </c>
      <c r="J94" s="118">
        <v>0</v>
      </c>
      <c r="K94" s="117">
        <f>IF(ISNUMBER(I94),I94,0)-IF(ISNUMBER(J94),J94,0)</f>
        <v>0</v>
      </c>
    </row>
    <row r="95" spans="1:11" s="124" customFormat="1" ht="34.5" customHeight="1" hidden="1">
      <c r="A95" s="125" t="s">
        <v>143</v>
      </c>
      <c r="B95" s="121"/>
      <c r="C95" s="122"/>
      <c r="D95" s="123" t="s">
        <v>64</v>
      </c>
      <c r="E95" s="119" t="s">
        <v>89</v>
      </c>
      <c r="F95" s="119" t="s">
        <v>117</v>
      </c>
      <c r="G95" s="119" t="s">
        <v>263</v>
      </c>
      <c r="H95" s="115" t="s">
        <v>120</v>
      </c>
      <c r="I95" s="116">
        <v>0</v>
      </c>
      <c r="J95" s="118">
        <v>0</v>
      </c>
      <c r="K95" s="117">
        <v>0</v>
      </c>
    </row>
    <row r="96" spans="1:11" s="124" customFormat="1" ht="45" customHeight="1">
      <c r="A96" s="125" t="s">
        <v>533</v>
      </c>
      <c r="B96" s="121"/>
      <c r="C96" s="122"/>
      <c r="D96" s="123" t="s">
        <v>64</v>
      </c>
      <c r="E96" s="119" t="s">
        <v>370</v>
      </c>
      <c r="F96" s="119" t="s">
        <v>115</v>
      </c>
      <c r="G96" s="119" t="s">
        <v>119</v>
      </c>
      <c r="H96" s="115" t="s">
        <v>120</v>
      </c>
      <c r="I96" s="116">
        <f>I97</f>
        <v>9717106</v>
      </c>
      <c r="J96" s="118">
        <f>J97</f>
        <v>7302738.220000001</v>
      </c>
      <c r="K96" s="117">
        <f>IF(ISNUMBER(I96),I96,0)-IF(ISNUMBER(J96),J96,0)</f>
        <v>2414367.7799999993</v>
      </c>
    </row>
    <row r="97" spans="1:11" s="124" customFormat="1" ht="58.5" customHeight="1">
      <c r="A97" s="125" t="s">
        <v>534</v>
      </c>
      <c r="B97" s="121">
        <v>1</v>
      </c>
      <c r="C97" s="122"/>
      <c r="D97" s="123" t="s">
        <v>64</v>
      </c>
      <c r="E97" s="119" t="s">
        <v>90</v>
      </c>
      <c r="F97" s="119" t="s">
        <v>117</v>
      </c>
      <c r="G97" s="119" t="s">
        <v>119</v>
      </c>
      <c r="H97" s="115" t="s">
        <v>120</v>
      </c>
      <c r="I97" s="118">
        <f>I98+I99</f>
        <v>9717106</v>
      </c>
      <c r="J97" s="118">
        <f>J98+J99</f>
        <v>7302738.220000001</v>
      </c>
      <c r="K97" s="117">
        <f>IF(ISNUMBER(I97),I97,0)-IF(ISNUMBER(J97),J97,0)</f>
        <v>2414367.7799999993</v>
      </c>
    </row>
    <row r="98" spans="1:11" s="124" customFormat="1" ht="57" customHeight="1">
      <c r="A98" s="125" t="s">
        <v>534</v>
      </c>
      <c r="B98" s="121">
        <v>1</v>
      </c>
      <c r="C98" s="122"/>
      <c r="D98" s="123" t="s">
        <v>64</v>
      </c>
      <c r="E98" s="119" t="s">
        <v>90</v>
      </c>
      <c r="F98" s="119" t="s">
        <v>117</v>
      </c>
      <c r="G98" s="119" t="s">
        <v>262</v>
      </c>
      <c r="H98" s="115" t="s">
        <v>120</v>
      </c>
      <c r="I98" s="116">
        <v>9717106</v>
      </c>
      <c r="J98" s="118">
        <v>7134994.44</v>
      </c>
      <c r="K98" s="117">
        <f>IF(ISNUMBER(I98),I98,0)-IF(ISNUMBER(J98),J98,0)</f>
        <v>2582111.5599999996</v>
      </c>
    </row>
    <row r="99" spans="1:11" s="124" customFormat="1" ht="57" customHeight="1">
      <c r="A99" s="125" t="s">
        <v>534</v>
      </c>
      <c r="B99" s="121">
        <v>1</v>
      </c>
      <c r="C99" s="122"/>
      <c r="D99" s="123" t="s">
        <v>64</v>
      </c>
      <c r="E99" s="119" t="s">
        <v>90</v>
      </c>
      <c r="F99" s="119" t="s">
        <v>117</v>
      </c>
      <c r="G99" s="119" t="s">
        <v>268</v>
      </c>
      <c r="H99" s="115" t="s">
        <v>120</v>
      </c>
      <c r="I99" s="116">
        <v>0</v>
      </c>
      <c r="J99" s="118">
        <v>167743.78</v>
      </c>
      <c r="K99" s="117">
        <v>0</v>
      </c>
    </row>
    <row r="100" spans="1:11" s="124" customFormat="1" ht="33.75" customHeight="1" hidden="1">
      <c r="A100" s="125" t="s">
        <v>144</v>
      </c>
      <c r="B100" s="121">
        <v>1</v>
      </c>
      <c r="C100" s="122"/>
      <c r="D100" s="123" t="s">
        <v>64</v>
      </c>
      <c r="E100" s="119" t="s">
        <v>90</v>
      </c>
      <c r="F100" s="119" t="s">
        <v>117</v>
      </c>
      <c r="G100" s="119" t="s">
        <v>263</v>
      </c>
      <c r="H100" s="115" t="s">
        <v>120</v>
      </c>
      <c r="I100" s="116">
        <v>0</v>
      </c>
      <c r="J100" s="118">
        <v>0</v>
      </c>
      <c r="K100" s="117">
        <f>IF(ISNUMBER(I100),I100,0)-IF(ISNUMBER(J100),J100,0)</f>
        <v>0</v>
      </c>
    </row>
    <row r="101" spans="1:11" s="124" customFormat="1" ht="57.75" customHeight="1" hidden="1">
      <c r="A101" s="125" t="s">
        <v>371</v>
      </c>
      <c r="B101" s="121"/>
      <c r="C101" s="122"/>
      <c r="D101" s="123" t="s">
        <v>64</v>
      </c>
      <c r="E101" s="119" t="s">
        <v>90</v>
      </c>
      <c r="F101" s="119" t="s">
        <v>117</v>
      </c>
      <c r="G101" s="119" t="s">
        <v>263</v>
      </c>
      <c r="H101" s="115" t="s">
        <v>120</v>
      </c>
      <c r="I101" s="116">
        <v>0</v>
      </c>
      <c r="J101" s="116">
        <v>0</v>
      </c>
      <c r="K101" s="117">
        <v>0</v>
      </c>
    </row>
    <row r="102" spans="1:11" s="124" customFormat="1" ht="16.5" customHeight="1">
      <c r="A102" s="120" t="s">
        <v>527</v>
      </c>
      <c r="B102" s="121"/>
      <c r="C102" s="122"/>
      <c r="D102" s="123" t="s">
        <v>63</v>
      </c>
      <c r="E102" s="119" t="s">
        <v>524</v>
      </c>
      <c r="F102" s="119" t="s">
        <v>115</v>
      </c>
      <c r="G102" s="119" t="s">
        <v>119</v>
      </c>
      <c r="H102" s="115" t="s">
        <v>63</v>
      </c>
      <c r="I102" s="116">
        <f aca="true" t="shared" si="4" ref="I102:J104">I103</f>
        <v>0</v>
      </c>
      <c r="J102" s="116">
        <f t="shared" si="4"/>
        <v>11180</v>
      </c>
      <c r="K102" s="117">
        <v>0</v>
      </c>
    </row>
    <row r="103" spans="1:11" s="124" customFormat="1" ht="46.5" customHeight="1">
      <c r="A103" s="125" t="s">
        <v>528</v>
      </c>
      <c r="B103" s="121"/>
      <c r="C103" s="122"/>
      <c r="D103" s="123" t="s">
        <v>63</v>
      </c>
      <c r="E103" s="119" t="s">
        <v>525</v>
      </c>
      <c r="F103" s="119" t="s">
        <v>116</v>
      </c>
      <c r="G103" s="119" t="s">
        <v>119</v>
      </c>
      <c r="H103" s="115" t="s">
        <v>120</v>
      </c>
      <c r="I103" s="116">
        <f t="shared" si="4"/>
        <v>0</v>
      </c>
      <c r="J103" s="116">
        <f t="shared" si="4"/>
        <v>11180</v>
      </c>
      <c r="K103" s="117">
        <v>0</v>
      </c>
    </row>
    <row r="104" spans="1:11" s="124" customFormat="1" ht="69.75" customHeight="1">
      <c r="A104" s="125" t="s">
        <v>529</v>
      </c>
      <c r="B104" s="121"/>
      <c r="C104" s="122"/>
      <c r="D104" s="123" t="s">
        <v>63</v>
      </c>
      <c r="E104" s="119" t="s">
        <v>526</v>
      </c>
      <c r="F104" s="119" t="s">
        <v>116</v>
      </c>
      <c r="G104" s="119" t="s">
        <v>119</v>
      </c>
      <c r="H104" s="115" t="s">
        <v>120</v>
      </c>
      <c r="I104" s="116">
        <f t="shared" si="4"/>
        <v>0</v>
      </c>
      <c r="J104" s="116">
        <f t="shared" si="4"/>
        <v>11180</v>
      </c>
      <c r="K104" s="117">
        <v>0</v>
      </c>
    </row>
    <row r="105" spans="1:11" s="124" customFormat="1" ht="69.75" customHeight="1">
      <c r="A105" s="125" t="s">
        <v>529</v>
      </c>
      <c r="B105" s="121"/>
      <c r="C105" s="122"/>
      <c r="D105" s="123" t="s">
        <v>65</v>
      </c>
      <c r="E105" s="119" t="s">
        <v>526</v>
      </c>
      <c r="F105" s="119" t="s">
        <v>116</v>
      </c>
      <c r="G105" s="119" t="s">
        <v>264</v>
      </c>
      <c r="H105" s="115" t="s">
        <v>120</v>
      </c>
      <c r="I105" s="116">
        <v>0</v>
      </c>
      <c r="J105" s="116">
        <v>11180</v>
      </c>
      <c r="K105" s="117">
        <v>0</v>
      </c>
    </row>
    <row r="106" spans="1:11" s="124" customFormat="1" ht="33" customHeight="1" hidden="1">
      <c r="A106" s="120" t="s">
        <v>145</v>
      </c>
      <c r="B106" s="121">
        <v>1</v>
      </c>
      <c r="C106" s="122"/>
      <c r="D106" s="123" t="s">
        <v>63</v>
      </c>
      <c r="E106" s="119" t="s">
        <v>91</v>
      </c>
      <c r="F106" s="119" t="s">
        <v>115</v>
      </c>
      <c r="G106" s="119" t="s">
        <v>119</v>
      </c>
      <c r="H106" s="115" t="s">
        <v>63</v>
      </c>
      <c r="I106" s="116">
        <f>I107</f>
        <v>0</v>
      </c>
      <c r="J106" s="116">
        <f>J107</f>
        <v>0</v>
      </c>
      <c r="K106" s="117">
        <f aca="true" t="shared" si="5" ref="K106:K129">IF(ISNUMBER(I106),I106,0)-IF(ISNUMBER(J106),J106,0)</f>
        <v>0</v>
      </c>
    </row>
    <row r="107" spans="1:11" s="124" customFormat="1" ht="12.75" customHeight="1" hidden="1">
      <c r="A107" s="125" t="s">
        <v>146</v>
      </c>
      <c r="B107" s="121">
        <v>1</v>
      </c>
      <c r="C107" s="122"/>
      <c r="D107" s="123" t="s">
        <v>64</v>
      </c>
      <c r="E107" s="119" t="s">
        <v>92</v>
      </c>
      <c r="F107" s="119" t="s">
        <v>115</v>
      </c>
      <c r="G107" s="119" t="s">
        <v>119</v>
      </c>
      <c r="H107" s="115" t="s">
        <v>120</v>
      </c>
      <c r="I107" s="116">
        <f>I109+I110</f>
        <v>0</v>
      </c>
      <c r="J107" s="116">
        <f>J109</f>
        <v>0</v>
      </c>
      <c r="K107" s="117">
        <f t="shared" si="5"/>
        <v>0</v>
      </c>
    </row>
    <row r="108" spans="1:11" s="124" customFormat="1" ht="24" customHeight="1" hidden="1">
      <c r="A108" s="125" t="s">
        <v>330</v>
      </c>
      <c r="B108" s="121"/>
      <c r="C108" s="122"/>
      <c r="D108" s="123" t="s">
        <v>64</v>
      </c>
      <c r="E108" s="119" t="s">
        <v>372</v>
      </c>
      <c r="F108" s="119" t="s">
        <v>115</v>
      </c>
      <c r="G108" s="119" t="s">
        <v>119</v>
      </c>
      <c r="H108" s="115" t="s">
        <v>120</v>
      </c>
      <c r="I108" s="116">
        <f>I109</f>
        <v>0</v>
      </c>
      <c r="J108" s="116">
        <f>J109</f>
        <v>0</v>
      </c>
      <c r="K108" s="117">
        <f t="shared" si="5"/>
        <v>0</v>
      </c>
    </row>
    <row r="109" spans="1:11" s="124" customFormat="1" ht="22.5" customHeight="1" hidden="1">
      <c r="A109" s="125" t="s">
        <v>330</v>
      </c>
      <c r="B109" s="121">
        <v>1</v>
      </c>
      <c r="C109" s="122"/>
      <c r="D109" s="123" t="s">
        <v>64</v>
      </c>
      <c r="E109" s="119" t="s">
        <v>269</v>
      </c>
      <c r="F109" s="119" t="s">
        <v>117</v>
      </c>
      <c r="G109" s="119" t="s">
        <v>119</v>
      </c>
      <c r="H109" s="115" t="s">
        <v>120</v>
      </c>
      <c r="I109" s="116">
        <v>0</v>
      </c>
      <c r="J109" s="118">
        <f>J110+J111</f>
        <v>0</v>
      </c>
      <c r="K109" s="117">
        <f t="shared" si="5"/>
        <v>0</v>
      </c>
    </row>
    <row r="110" spans="1:11" s="124" customFormat="1" ht="22.5" customHeight="1" hidden="1">
      <c r="A110" s="125" t="s">
        <v>330</v>
      </c>
      <c r="B110" s="121">
        <v>1</v>
      </c>
      <c r="C110" s="122"/>
      <c r="D110" s="123" t="s">
        <v>64</v>
      </c>
      <c r="E110" s="119" t="s">
        <v>269</v>
      </c>
      <c r="F110" s="119" t="s">
        <v>117</v>
      </c>
      <c r="G110" s="119" t="s">
        <v>262</v>
      </c>
      <c r="H110" s="115" t="s">
        <v>120</v>
      </c>
      <c r="I110" s="116">
        <v>0</v>
      </c>
      <c r="J110" s="118">
        <v>0</v>
      </c>
      <c r="K110" s="117">
        <f t="shared" si="5"/>
        <v>0</v>
      </c>
    </row>
    <row r="111" spans="1:11" s="124" customFormat="1" ht="23.25" customHeight="1" hidden="1">
      <c r="A111" s="125" t="s">
        <v>330</v>
      </c>
      <c r="B111" s="121">
        <v>2</v>
      </c>
      <c r="C111" s="122"/>
      <c r="D111" s="123" t="s">
        <v>64</v>
      </c>
      <c r="E111" s="119" t="s">
        <v>269</v>
      </c>
      <c r="F111" s="119" t="s">
        <v>117</v>
      </c>
      <c r="G111" s="119" t="s">
        <v>268</v>
      </c>
      <c r="H111" s="115" t="s">
        <v>120</v>
      </c>
      <c r="I111" s="116">
        <v>0</v>
      </c>
      <c r="J111" s="118">
        <v>0</v>
      </c>
      <c r="K111" s="117">
        <f t="shared" si="5"/>
        <v>0</v>
      </c>
    </row>
    <row r="112" spans="1:11" s="124" customFormat="1" ht="33.75" customHeight="1">
      <c r="A112" s="120" t="s">
        <v>147</v>
      </c>
      <c r="B112" s="121">
        <v>1</v>
      </c>
      <c r="C112" s="122"/>
      <c r="D112" s="123" t="s">
        <v>63</v>
      </c>
      <c r="E112" s="119" t="s">
        <v>93</v>
      </c>
      <c r="F112" s="119" t="s">
        <v>115</v>
      </c>
      <c r="G112" s="119" t="s">
        <v>119</v>
      </c>
      <c r="H112" s="115" t="s">
        <v>63</v>
      </c>
      <c r="I112" s="116">
        <f>I113+I121</f>
        <v>3400000</v>
      </c>
      <c r="J112" s="116">
        <f>J113+J121</f>
        <v>2146485.3499999996</v>
      </c>
      <c r="K112" s="117">
        <f t="shared" si="5"/>
        <v>1253514.6500000004</v>
      </c>
    </row>
    <row r="113" spans="1:11" s="124" customFormat="1" ht="79.5" customHeight="1">
      <c r="A113" s="125" t="s">
        <v>544</v>
      </c>
      <c r="B113" s="121">
        <v>1</v>
      </c>
      <c r="C113" s="122"/>
      <c r="D113" s="123" t="s">
        <v>63</v>
      </c>
      <c r="E113" s="119" t="s">
        <v>94</v>
      </c>
      <c r="F113" s="119" t="s">
        <v>115</v>
      </c>
      <c r="G113" s="119" t="s">
        <v>119</v>
      </c>
      <c r="H113" s="115" t="s">
        <v>121</v>
      </c>
      <c r="I113" s="116">
        <f>I114+I118</f>
        <v>2900000</v>
      </c>
      <c r="J113" s="116">
        <f>J114+J118</f>
        <v>1959108.3199999998</v>
      </c>
      <c r="K113" s="117">
        <f t="shared" si="5"/>
        <v>940891.6800000002</v>
      </c>
    </row>
    <row r="114" spans="1:11" s="124" customFormat="1" ht="58.5" customHeight="1">
      <c r="A114" s="125" t="s">
        <v>545</v>
      </c>
      <c r="B114" s="121">
        <v>1</v>
      </c>
      <c r="C114" s="122"/>
      <c r="D114" s="123" t="s">
        <v>63</v>
      </c>
      <c r="E114" s="119" t="s">
        <v>95</v>
      </c>
      <c r="F114" s="119" t="s">
        <v>115</v>
      </c>
      <c r="G114" s="119" t="s">
        <v>119</v>
      </c>
      <c r="H114" s="115" t="s">
        <v>121</v>
      </c>
      <c r="I114" s="116">
        <f>I115</f>
        <v>900000</v>
      </c>
      <c r="J114" s="116">
        <f>J115</f>
        <v>1044279.44</v>
      </c>
      <c r="K114" s="117">
        <f t="shared" si="5"/>
        <v>-144279.43999999994</v>
      </c>
    </row>
    <row r="115" spans="1:11" s="124" customFormat="1" ht="71.25" customHeight="1">
      <c r="A115" s="125" t="s">
        <v>546</v>
      </c>
      <c r="B115" s="121"/>
      <c r="C115" s="122"/>
      <c r="D115" s="123" t="s">
        <v>63</v>
      </c>
      <c r="E115" s="119" t="s">
        <v>271</v>
      </c>
      <c r="F115" s="119" t="s">
        <v>117</v>
      </c>
      <c r="G115" s="119" t="s">
        <v>119</v>
      </c>
      <c r="H115" s="115" t="s">
        <v>121</v>
      </c>
      <c r="I115" s="116">
        <f>I116</f>
        <v>900000</v>
      </c>
      <c r="J115" s="116">
        <f>J116</f>
        <v>1044279.44</v>
      </c>
      <c r="K115" s="117">
        <f t="shared" si="5"/>
        <v>-144279.43999999994</v>
      </c>
    </row>
    <row r="116" spans="1:11" s="124" customFormat="1" ht="66.75" customHeight="1">
      <c r="A116" s="125" t="s">
        <v>546</v>
      </c>
      <c r="B116" s="121">
        <v>1</v>
      </c>
      <c r="C116" s="122"/>
      <c r="D116" s="123" t="s">
        <v>339</v>
      </c>
      <c r="E116" s="119" t="s">
        <v>271</v>
      </c>
      <c r="F116" s="119" t="s">
        <v>117</v>
      </c>
      <c r="G116" s="119" t="s">
        <v>119</v>
      </c>
      <c r="H116" s="115" t="s">
        <v>121</v>
      </c>
      <c r="I116" s="116">
        <v>900000</v>
      </c>
      <c r="J116" s="118">
        <v>1044279.44</v>
      </c>
      <c r="K116" s="117">
        <f t="shared" si="5"/>
        <v>-144279.43999999994</v>
      </c>
    </row>
    <row r="117" spans="1:11" s="124" customFormat="1" ht="66.75" customHeight="1" hidden="1">
      <c r="A117" s="125" t="s">
        <v>148</v>
      </c>
      <c r="B117" s="121">
        <v>1</v>
      </c>
      <c r="C117" s="122"/>
      <c r="D117" s="123" t="s">
        <v>65</v>
      </c>
      <c r="E117" s="119" t="s">
        <v>271</v>
      </c>
      <c r="F117" s="119" t="s">
        <v>117</v>
      </c>
      <c r="G117" s="119" t="s">
        <v>119</v>
      </c>
      <c r="H117" s="115" t="s">
        <v>121</v>
      </c>
      <c r="I117" s="116">
        <f>320000-320000</f>
        <v>0</v>
      </c>
      <c r="J117" s="118">
        <v>0</v>
      </c>
      <c r="K117" s="117">
        <f t="shared" si="5"/>
        <v>0</v>
      </c>
    </row>
    <row r="118" spans="1:11" s="124" customFormat="1" ht="79.5" customHeight="1">
      <c r="A118" s="125" t="s">
        <v>373</v>
      </c>
      <c r="B118" s="121">
        <v>1</v>
      </c>
      <c r="C118" s="122"/>
      <c r="D118" s="123" t="s">
        <v>63</v>
      </c>
      <c r="E118" s="119" t="s">
        <v>96</v>
      </c>
      <c r="F118" s="119" t="s">
        <v>115</v>
      </c>
      <c r="G118" s="119" t="s">
        <v>119</v>
      </c>
      <c r="H118" s="115" t="s">
        <v>121</v>
      </c>
      <c r="I118" s="116">
        <f>I119</f>
        <v>2000000</v>
      </c>
      <c r="J118" s="116">
        <f>J119</f>
        <v>914828.88</v>
      </c>
      <c r="K118" s="117">
        <f t="shared" si="5"/>
        <v>1085171.12</v>
      </c>
    </row>
    <row r="119" spans="1:11" s="124" customFormat="1" ht="58.5" customHeight="1">
      <c r="A119" s="125" t="s">
        <v>374</v>
      </c>
      <c r="B119" s="121"/>
      <c r="C119" s="122"/>
      <c r="D119" s="123" t="s">
        <v>63</v>
      </c>
      <c r="E119" s="119" t="s">
        <v>97</v>
      </c>
      <c r="F119" s="119" t="s">
        <v>117</v>
      </c>
      <c r="G119" s="119" t="s">
        <v>119</v>
      </c>
      <c r="H119" s="115" t="s">
        <v>121</v>
      </c>
      <c r="I119" s="116">
        <f>I120</f>
        <v>2000000</v>
      </c>
      <c r="J119" s="116">
        <f>J120</f>
        <v>914828.88</v>
      </c>
      <c r="K119" s="117">
        <f t="shared" si="5"/>
        <v>1085171.12</v>
      </c>
    </row>
    <row r="120" spans="1:11" s="124" customFormat="1" ht="59.25" customHeight="1">
      <c r="A120" s="125" t="s">
        <v>374</v>
      </c>
      <c r="B120" s="121">
        <v>1</v>
      </c>
      <c r="C120" s="122"/>
      <c r="D120" s="123" t="s">
        <v>65</v>
      </c>
      <c r="E120" s="119" t="s">
        <v>97</v>
      </c>
      <c r="F120" s="119" t="s">
        <v>117</v>
      </c>
      <c r="G120" s="119" t="s">
        <v>119</v>
      </c>
      <c r="H120" s="115" t="s">
        <v>121</v>
      </c>
      <c r="I120" s="116">
        <v>2000000</v>
      </c>
      <c r="J120" s="118">
        <v>914828.88</v>
      </c>
      <c r="K120" s="117">
        <f t="shared" si="5"/>
        <v>1085171.12</v>
      </c>
    </row>
    <row r="121" spans="1:11" s="124" customFormat="1" ht="67.5" customHeight="1">
      <c r="A121" s="125" t="s">
        <v>149</v>
      </c>
      <c r="B121" s="121">
        <v>1</v>
      </c>
      <c r="C121" s="122"/>
      <c r="D121" s="123" t="s">
        <v>63</v>
      </c>
      <c r="E121" s="119" t="s">
        <v>98</v>
      </c>
      <c r="F121" s="119" t="s">
        <v>115</v>
      </c>
      <c r="G121" s="119" t="s">
        <v>119</v>
      </c>
      <c r="H121" s="115" t="s">
        <v>121</v>
      </c>
      <c r="I121" s="116">
        <f>I124</f>
        <v>500000</v>
      </c>
      <c r="J121" s="116">
        <f>J124</f>
        <v>187377.03</v>
      </c>
      <c r="K121" s="117">
        <f t="shared" si="5"/>
        <v>312622.97</v>
      </c>
    </row>
    <row r="122" spans="1:11" s="124" customFormat="1" ht="69" customHeight="1">
      <c r="A122" s="125" t="s">
        <v>535</v>
      </c>
      <c r="B122" s="121"/>
      <c r="C122" s="122"/>
      <c r="D122" s="123" t="s">
        <v>63</v>
      </c>
      <c r="E122" s="119" t="s">
        <v>375</v>
      </c>
      <c r="F122" s="119" t="s">
        <v>115</v>
      </c>
      <c r="G122" s="119" t="s">
        <v>119</v>
      </c>
      <c r="H122" s="115" t="s">
        <v>121</v>
      </c>
      <c r="I122" s="116">
        <f>I123</f>
        <v>500000</v>
      </c>
      <c r="J122" s="116">
        <f>J123</f>
        <v>187377.03</v>
      </c>
      <c r="K122" s="117">
        <f t="shared" si="5"/>
        <v>312622.97</v>
      </c>
    </row>
    <row r="123" spans="1:11" s="124" customFormat="1" ht="67.5" customHeight="1">
      <c r="A123" s="125" t="s">
        <v>536</v>
      </c>
      <c r="B123" s="121"/>
      <c r="C123" s="122"/>
      <c r="D123" s="123" t="s">
        <v>63</v>
      </c>
      <c r="E123" s="119" t="s">
        <v>99</v>
      </c>
      <c r="F123" s="119" t="s">
        <v>117</v>
      </c>
      <c r="G123" s="119" t="s">
        <v>119</v>
      </c>
      <c r="H123" s="115" t="s">
        <v>121</v>
      </c>
      <c r="I123" s="116">
        <f>I124</f>
        <v>500000</v>
      </c>
      <c r="J123" s="116">
        <f>J124</f>
        <v>187377.03</v>
      </c>
      <c r="K123" s="117">
        <f t="shared" si="5"/>
        <v>312622.97</v>
      </c>
    </row>
    <row r="124" spans="1:11" s="124" customFormat="1" ht="55.5" customHeight="1">
      <c r="A124" s="125" t="s">
        <v>536</v>
      </c>
      <c r="B124" s="121">
        <v>1</v>
      </c>
      <c r="C124" s="122"/>
      <c r="D124" s="123" t="s">
        <v>65</v>
      </c>
      <c r="E124" s="119" t="s">
        <v>99</v>
      </c>
      <c r="F124" s="119" t="s">
        <v>117</v>
      </c>
      <c r="G124" s="119" t="s">
        <v>119</v>
      </c>
      <c r="H124" s="115" t="s">
        <v>121</v>
      </c>
      <c r="I124" s="116">
        <v>500000</v>
      </c>
      <c r="J124" s="118">
        <v>187377.03</v>
      </c>
      <c r="K124" s="117">
        <f t="shared" si="5"/>
        <v>312622.97</v>
      </c>
    </row>
    <row r="125" spans="1:11" s="124" customFormat="1" ht="23.25" customHeight="1">
      <c r="A125" s="120" t="s">
        <v>537</v>
      </c>
      <c r="B125" s="121">
        <v>1</v>
      </c>
      <c r="C125" s="122"/>
      <c r="D125" s="123" t="s">
        <v>63</v>
      </c>
      <c r="E125" s="119" t="s">
        <v>100</v>
      </c>
      <c r="F125" s="119" t="s">
        <v>115</v>
      </c>
      <c r="G125" s="119" t="s">
        <v>119</v>
      </c>
      <c r="H125" s="115" t="s">
        <v>63</v>
      </c>
      <c r="I125" s="116">
        <f>I126+I130</f>
        <v>315560</v>
      </c>
      <c r="J125" s="116">
        <f>J126+J130</f>
        <v>413029.04</v>
      </c>
      <c r="K125" s="117">
        <v>0</v>
      </c>
    </row>
    <row r="126" spans="1:11" s="124" customFormat="1" ht="14.25" customHeight="1">
      <c r="A126" s="125" t="s">
        <v>376</v>
      </c>
      <c r="B126" s="121">
        <v>1</v>
      </c>
      <c r="C126" s="122"/>
      <c r="D126" s="123" t="s">
        <v>63</v>
      </c>
      <c r="E126" s="119" t="s">
        <v>273</v>
      </c>
      <c r="F126" s="119" t="s">
        <v>115</v>
      </c>
      <c r="G126" s="119" t="s">
        <v>119</v>
      </c>
      <c r="H126" s="115" t="s">
        <v>122</v>
      </c>
      <c r="I126" s="116">
        <f>I129</f>
        <v>137360</v>
      </c>
      <c r="J126" s="116">
        <f>J129</f>
        <v>43268</v>
      </c>
      <c r="K126" s="117">
        <f t="shared" si="5"/>
        <v>94092</v>
      </c>
    </row>
    <row r="127" spans="1:11" s="124" customFormat="1" ht="14.25" customHeight="1">
      <c r="A127" s="125" t="s">
        <v>378</v>
      </c>
      <c r="B127" s="121"/>
      <c r="C127" s="122"/>
      <c r="D127" s="123" t="s">
        <v>63</v>
      </c>
      <c r="E127" s="119" t="s">
        <v>377</v>
      </c>
      <c r="F127" s="119" t="s">
        <v>115</v>
      </c>
      <c r="G127" s="119" t="s">
        <v>119</v>
      </c>
      <c r="H127" s="115" t="s">
        <v>122</v>
      </c>
      <c r="I127" s="116">
        <f>I128</f>
        <v>137360</v>
      </c>
      <c r="J127" s="116">
        <f>J128</f>
        <v>43268</v>
      </c>
      <c r="K127" s="117">
        <f t="shared" si="5"/>
        <v>94092</v>
      </c>
    </row>
    <row r="128" spans="1:11" s="124" customFormat="1" ht="26.25" customHeight="1">
      <c r="A128" s="125" t="s">
        <v>379</v>
      </c>
      <c r="B128" s="121"/>
      <c r="C128" s="122"/>
      <c r="D128" s="123" t="s">
        <v>63</v>
      </c>
      <c r="E128" s="119" t="s">
        <v>272</v>
      </c>
      <c r="F128" s="119" t="s">
        <v>117</v>
      </c>
      <c r="G128" s="119" t="s">
        <v>119</v>
      </c>
      <c r="H128" s="115" t="s">
        <v>122</v>
      </c>
      <c r="I128" s="116">
        <f>I129</f>
        <v>137360</v>
      </c>
      <c r="J128" s="116">
        <f>J129</f>
        <v>43268</v>
      </c>
      <c r="K128" s="117">
        <f t="shared" si="5"/>
        <v>94092</v>
      </c>
    </row>
    <row r="129" spans="1:11" s="124" customFormat="1" ht="22.5" customHeight="1">
      <c r="A129" s="125" t="s">
        <v>379</v>
      </c>
      <c r="B129" s="121">
        <v>1</v>
      </c>
      <c r="C129" s="122"/>
      <c r="D129" s="123" t="s">
        <v>65</v>
      </c>
      <c r="E129" s="119" t="s">
        <v>272</v>
      </c>
      <c r="F129" s="119" t="s">
        <v>117</v>
      </c>
      <c r="G129" s="119" t="s">
        <v>119</v>
      </c>
      <c r="H129" s="115" t="s">
        <v>122</v>
      </c>
      <c r="I129" s="116">
        <v>137360</v>
      </c>
      <c r="J129" s="118">
        <v>43268</v>
      </c>
      <c r="K129" s="117">
        <f t="shared" si="5"/>
        <v>94092</v>
      </c>
    </row>
    <row r="130" spans="1:11" s="124" customFormat="1" ht="15" customHeight="1">
      <c r="A130" s="125" t="s">
        <v>381</v>
      </c>
      <c r="B130" s="121"/>
      <c r="C130" s="122"/>
      <c r="D130" s="123" t="s">
        <v>63</v>
      </c>
      <c r="E130" s="119" t="s">
        <v>336</v>
      </c>
      <c r="F130" s="119" t="s">
        <v>115</v>
      </c>
      <c r="G130" s="119" t="s">
        <v>119</v>
      </c>
      <c r="H130" s="115" t="s">
        <v>122</v>
      </c>
      <c r="I130" s="116">
        <f>I134+I131</f>
        <v>178200</v>
      </c>
      <c r="J130" s="116">
        <f>J134+J131</f>
        <v>369761.04</v>
      </c>
      <c r="K130" s="117">
        <v>0</v>
      </c>
    </row>
    <row r="131" spans="1:11" s="124" customFormat="1" ht="36" customHeight="1" hidden="1">
      <c r="A131" s="125" t="s">
        <v>408</v>
      </c>
      <c r="B131" s="121"/>
      <c r="C131" s="122"/>
      <c r="D131" s="123" t="s">
        <v>63</v>
      </c>
      <c r="E131" s="119" t="s">
        <v>383</v>
      </c>
      <c r="F131" s="119" t="s">
        <v>115</v>
      </c>
      <c r="G131" s="119" t="s">
        <v>119</v>
      </c>
      <c r="H131" s="115" t="s">
        <v>122</v>
      </c>
      <c r="I131" s="116">
        <f>I133</f>
        <v>0</v>
      </c>
      <c r="J131" s="116">
        <f>J133</f>
        <v>0</v>
      </c>
      <c r="K131" s="117">
        <f>IF(ISNUMBER(I131),I131,0)-IF(ISNUMBER(J131),J131,0)</f>
        <v>0</v>
      </c>
    </row>
    <row r="132" spans="1:11" s="124" customFormat="1" ht="36" customHeight="1" hidden="1">
      <c r="A132" s="125" t="s">
        <v>335</v>
      </c>
      <c r="B132" s="121"/>
      <c r="C132" s="122"/>
      <c r="D132" s="123" t="s">
        <v>63</v>
      </c>
      <c r="E132" s="119" t="s">
        <v>337</v>
      </c>
      <c r="F132" s="119" t="s">
        <v>117</v>
      </c>
      <c r="G132" s="119" t="s">
        <v>119</v>
      </c>
      <c r="H132" s="115" t="s">
        <v>122</v>
      </c>
      <c r="I132" s="116">
        <f>I133</f>
        <v>0</v>
      </c>
      <c r="J132" s="116">
        <f>J133</f>
        <v>0</v>
      </c>
      <c r="K132" s="117">
        <f>IF(ISNUMBER(I132),I132,0)-IF(ISNUMBER(J132),J132,0)</f>
        <v>0</v>
      </c>
    </row>
    <row r="133" spans="1:11" s="124" customFormat="1" ht="36.75" customHeight="1" hidden="1">
      <c r="A133" s="125" t="s">
        <v>335</v>
      </c>
      <c r="B133" s="121"/>
      <c r="C133" s="122"/>
      <c r="D133" s="123" t="s">
        <v>65</v>
      </c>
      <c r="E133" s="119" t="s">
        <v>337</v>
      </c>
      <c r="F133" s="119" t="s">
        <v>117</v>
      </c>
      <c r="G133" s="119" t="s">
        <v>119</v>
      </c>
      <c r="H133" s="115" t="s">
        <v>122</v>
      </c>
      <c r="I133" s="116">
        <f>0</f>
        <v>0</v>
      </c>
      <c r="J133" s="116">
        <v>0</v>
      </c>
      <c r="K133" s="117">
        <f>IF(ISNUMBER(I133),I133,0)-IF(ISNUMBER(J133),J133,0)</f>
        <v>0</v>
      </c>
    </row>
    <row r="134" spans="1:11" s="124" customFormat="1" ht="15" customHeight="1">
      <c r="A134" s="125" t="s">
        <v>381</v>
      </c>
      <c r="B134" s="121"/>
      <c r="C134" s="122"/>
      <c r="D134" s="123" t="s">
        <v>63</v>
      </c>
      <c r="E134" s="119" t="s">
        <v>380</v>
      </c>
      <c r="F134" s="119" t="s">
        <v>115</v>
      </c>
      <c r="G134" s="119" t="s">
        <v>119</v>
      </c>
      <c r="H134" s="115" t="s">
        <v>122</v>
      </c>
      <c r="I134" s="116">
        <f>I135</f>
        <v>178200</v>
      </c>
      <c r="J134" s="116">
        <f>J135</f>
        <v>369761.04</v>
      </c>
      <c r="K134" s="117">
        <v>0</v>
      </c>
    </row>
    <row r="135" spans="1:11" s="124" customFormat="1" ht="24.75" customHeight="1">
      <c r="A135" s="125" t="s">
        <v>382</v>
      </c>
      <c r="B135" s="121"/>
      <c r="C135" s="122"/>
      <c r="D135" s="123" t="s">
        <v>63</v>
      </c>
      <c r="E135" s="119" t="s">
        <v>353</v>
      </c>
      <c r="F135" s="119" t="s">
        <v>117</v>
      </c>
      <c r="G135" s="119" t="s">
        <v>119</v>
      </c>
      <c r="H135" s="115" t="s">
        <v>122</v>
      </c>
      <c r="I135" s="116">
        <f>I136</f>
        <v>178200</v>
      </c>
      <c r="J135" s="116">
        <f>J136</f>
        <v>369761.04</v>
      </c>
      <c r="K135" s="117">
        <v>0</v>
      </c>
    </row>
    <row r="136" spans="1:11" s="124" customFormat="1" ht="22.5" customHeight="1">
      <c r="A136" s="125" t="s">
        <v>382</v>
      </c>
      <c r="B136" s="121"/>
      <c r="C136" s="122"/>
      <c r="D136" s="123" t="s">
        <v>65</v>
      </c>
      <c r="E136" s="119" t="s">
        <v>353</v>
      </c>
      <c r="F136" s="119" t="s">
        <v>117</v>
      </c>
      <c r="G136" s="119" t="s">
        <v>119</v>
      </c>
      <c r="H136" s="115" t="s">
        <v>122</v>
      </c>
      <c r="I136" s="116">
        <v>178200</v>
      </c>
      <c r="J136" s="116">
        <v>369761.04</v>
      </c>
      <c r="K136" s="117">
        <v>0</v>
      </c>
    </row>
    <row r="137" spans="1:11" s="124" customFormat="1" ht="21.75" customHeight="1">
      <c r="A137" s="120" t="s">
        <v>150</v>
      </c>
      <c r="B137" s="121">
        <v>1</v>
      </c>
      <c r="C137" s="122"/>
      <c r="D137" s="123" t="s">
        <v>63</v>
      </c>
      <c r="E137" s="119" t="s">
        <v>101</v>
      </c>
      <c r="F137" s="119" t="s">
        <v>115</v>
      </c>
      <c r="G137" s="119" t="s">
        <v>119</v>
      </c>
      <c r="H137" s="115" t="s">
        <v>63</v>
      </c>
      <c r="I137" s="116">
        <f>I138+I142</f>
        <v>10297184</v>
      </c>
      <c r="J137" s="116">
        <f>J138+J142</f>
        <v>153612.75</v>
      </c>
      <c r="K137" s="117">
        <f aca="true" t="shared" si="6" ref="K137:K146">IF(ISNUMBER(I137),I137,0)-IF(ISNUMBER(J137),J137,0)</f>
        <v>10143571.25</v>
      </c>
    </row>
    <row r="138" spans="1:11" s="124" customFormat="1" ht="67.5" customHeight="1">
      <c r="A138" s="125" t="s">
        <v>384</v>
      </c>
      <c r="B138" s="121">
        <v>1</v>
      </c>
      <c r="C138" s="122"/>
      <c r="D138" s="123" t="s">
        <v>63</v>
      </c>
      <c r="E138" s="119" t="s">
        <v>102</v>
      </c>
      <c r="F138" s="119" t="s">
        <v>115</v>
      </c>
      <c r="G138" s="119" t="s">
        <v>119</v>
      </c>
      <c r="H138" s="115" t="s">
        <v>123</v>
      </c>
      <c r="I138" s="116">
        <f aca="true" t="shared" si="7" ref="I138:J140">I139</f>
        <v>4663883</v>
      </c>
      <c r="J138" s="116">
        <f t="shared" si="7"/>
        <v>0</v>
      </c>
      <c r="K138" s="117">
        <f t="shared" si="6"/>
        <v>4663883</v>
      </c>
    </row>
    <row r="139" spans="1:11" s="124" customFormat="1" ht="81.75" customHeight="1">
      <c r="A139" s="125" t="s">
        <v>539</v>
      </c>
      <c r="B139" s="121">
        <v>1</v>
      </c>
      <c r="C139" s="122"/>
      <c r="D139" s="123" t="s">
        <v>63</v>
      </c>
      <c r="E139" s="119" t="s">
        <v>275</v>
      </c>
      <c r="F139" s="119" t="s">
        <v>115</v>
      </c>
      <c r="G139" s="119" t="s">
        <v>119</v>
      </c>
      <c r="H139" s="115" t="s">
        <v>123</v>
      </c>
      <c r="I139" s="116">
        <f t="shared" si="7"/>
        <v>4663883</v>
      </c>
      <c r="J139" s="116">
        <f t="shared" si="7"/>
        <v>0</v>
      </c>
      <c r="K139" s="117">
        <f t="shared" si="6"/>
        <v>4663883</v>
      </c>
    </row>
    <row r="140" spans="1:11" s="124" customFormat="1" ht="81.75" customHeight="1">
      <c r="A140" s="125" t="s">
        <v>538</v>
      </c>
      <c r="B140" s="121"/>
      <c r="C140" s="122"/>
      <c r="D140" s="123" t="s">
        <v>63</v>
      </c>
      <c r="E140" s="119" t="s">
        <v>274</v>
      </c>
      <c r="F140" s="119" t="s">
        <v>117</v>
      </c>
      <c r="G140" s="119" t="s">
        <v>119</v>
      </c>
      <c r="H140" s="115" t="s">
        <v>123</v>
      </c>
      <c r="I140" s="116">
        <f t="shared" si="7"/>
        <v>4663883</v>
      </c>
      <c r="J140" s="116">
        <f t="shared" si="7"/>
        <v>0</v>
      </c>
      <c r="K140" s="117">
        <f t="shared" si="6"/>
        <v>4663883</v>
      </c>
    </row>
    <row r="141" spans="1:11" s="124" customFormat="1" ht="80.25" customHeight="1">
      <c r="A141" s="125" t="s">
        <v>538</v>
      </c>
      <c r="B141" s="121">
        <v>1</v>
      </c>
      <c r="C141" s="122"/>
      <c r="D141" s="123" t="s">
        <v>65</v>
      </c>
      <c r="E141" s="119" t="s">
        <v>274</v>
      </c>
      <c r="F141" s="119" t="s">
        <v>117</v>
      </c>
      <c r="G141" s="119" t="s">
        <v>119</v>
      </c>
      <c r="H141" s="115" t="s">
        <v>123</v>
      </c>
      <c r="I141" s="116">
        <v>4663883</v>
      </c>
      <c r="J141" s="118">
        <v>0</v>
      </c>
      <c r="K141" s="117">
        <f t="shared" si="6"/>
        <v>4663883</v>
      </c>
    </row>
    <row r="142" spans="1:11" s="124" customFormat="1" ht="47.25" customHeight="1">
      <c r="A142" s="125" t="s">
        <v>386</v>
      </c>
      <c r="B142" s="121"/>
      <c r="C142" s="122"/>
      <c r="D142" s="123" t="s">
        <v>63</v>
      </c>
      <c r="E142" s="119" t="s">
        <v>385</v>
      </c>
      <c r="F142" s="119" t="s">
        <v>115</v>
      </c>
      <c r="G142" s="119" t="s">
        <v>119</v>
      </c>
      <c r="H142" s="115" t="s">
        <v>124</v>
      </c>
      <c r="I142" s="116">
        <f>I143+I147</f>
        <v>5633301</v>
      </c>
      <c r="J142" s="118">
        <f>J143+J147</f>
        <v>153612.75</v>
      </c>
      <c r="K142" s="117">
        <f t="shared" si="6"/>
        <v>5479688.25</v>
      </c>
    </row>
    <row r="143" spans="1:11" s="124" customFormat="1" ht="33.75" customHeight="1">
      <c r="A143" s="125" t="s">
        <v>309</v>
      </c>
      <c r="B143" s="121">
        <v>1</v>
      </c>
      <c r="C143" s="122"/>
      <c r="D143" s="123" t="s">
        <v>63</v>
      </c>
      <c r="E143" s="119" t="s">
        <v>103</v>
      </c>
      <c r="F143" s="119" t="s">
        <v>115</v>
      </c>
      <c r="G143" s="119" t="s">
        <v>119</v>
      </c>
      <c r="H143" s="115" t="s">
        <v>124</v>
      </c>
      <c r="I143" s="118">
        <f>I144</f>
        <v>500000</v>
      </c>
      <c r="J143" s="118">
        <f>J144</f>
        <v>153612.75</v>
      </c>
      <c r="K143" s="117">
        <f t="shared" si="6"/>
        <v>346387.25</v>
      </c>
    </row>
    <row r="144" spans="1:11" s="124" customFormat="1" ht="45" customHeight="1">
      <c r="A144" s="125" t="s">
        <v>338</v>
      </c>
      <c r="B144" s="121"/>
      <c r="C144" s="122"/>
      <c r="D144" s="123" t="s">
        <v>63</v>
      </c>
      <c r="E144" s="119" t="s">
        <v>276</v>
      </c>
      <c r="F144" s="119" t="s">
        <v>117</v>
      </c>
      <c r="G144" s="119" t="s">
        <v>119</v>
      </c>
      <c r="H144" s="115" t="s">
        <v>124</v>
      </c>
      <c r="I144" s="116">
        <f>I145</f>
        <v>500000</v>
      </c>
      <c r="J144" s="118">
        <f>J145</f>
        <v>153612.75</v>
      </c>
      <c r="K144" s="117">
        <f t="shared" si="6"/>
        <v>346387.25</v>
      </c>
    </row>
    <row r="145" spans="1:11" s="124" customFormat="1" ht="44.25" customHeight="1">
      <c r="A145" s="125" t="s">
        <v>338</v>
      </c>
      <c r="B145" s="121"/>
      <c r="C145" s="122"/>
      <c r="D145" s="123" t="s">
        <v>339</v>
      </c>
      <c r="E145" s="119" t="s">
        <v>276</v>
      </c>
      <c r="F145" s="119" t="s">
        <v>117</v>
      </c>
      <c r="G145" s="119" t="s">
        <v>119</v>
      </c>
      <c r="H145" s="115" t="s">
        <v>124</v>
      </c>
      <c r="I145" s="116">
        <v>500000</v>
      </c>
      <c r="J145" s="118">
        <v>153612.75</v>
      </c>
      <c r="K145" s="117">
        <f t="shared" si="6"/>
        <v>346387.25</v>
      </c>
    </row>
    <row r="146" spans="1:11" s="124" customFormat="1" ht="44.25" customHeight="1" hidden="1">
      <c r="A146" s="125" t="s">
        <v>338</v>
      </c>
      <c r="B146" s="121">
        <v>1</v>
      </c>
      <c r="C146" s="122"/>
      <c r="D146" s="123" t="s">
        <v>65</v>
      </c>
      <c r="E146" s="119" t="s">
        <v>276</v>
      </c>
      <c r="F146" s="119" t="s">
        <v>117</v>
      </c>
      <c r="G146" s="119" t="s">
        <v>119</v>
      </c>
      <c r="H146" s="115" t="s">
        <v>124</v>
      </c>
      <c r="I146" s="116">
        <f>500000-500000</f>
        <v>0</v>
      </c>
      <c r="J146" s="118">
        <v>0</v>
      </c>
      <c r="K146" s="117">
        <f t="shared" si="6"/>
        <v>0</v>
      </c>
    </row>
    <row r="147" spans="1:11" s="124" customFormat="1" ht="45.75" customHeight="1">
      <c r="A147" s="125" t="s">
        <v>387</v>
      </c>
      <c r="B147" s="121"/>
      <c r="C147" s="122"/>
      <c r="D147" s="123" t="s">
        <v>63</v>
      </c>
      <c r="E147" s="119" t="s">
        <v>340</v>
      </c>
      <c r="F147" s="119" t="s">
        <v>115</v>
      </c>
      <c r="G147" s="119" t="s">
        <v>119</v>
      </c>
      <c r="H147" s="115" t="s">
        <v>124</v>
      </c>
      <c r="I147" s="116">
        <f>I148</f>
        <v>5133301</v>
      </c>
      <c r="J147" s="116">
        <f>J148</f>
        <v>0</v>
      </c>
      <c r="K147" s="117">
        <v>0</v>
      </c>
    </row>
    <row r="148" spans="1:11" s="124" customFormat="1" ht="45.75" customHeight="1">
      <c r="A148" s="125" t="s">
        <v>352</v>
      </c>
      <c r="B148" s="121"/>
      <c r="C148" s="122"/>
      <c r="D148" s="123" t="s">
        <v>63</v>
      </c>
      <c r="E148" s="119" t="s">
        <v>333</v>
      </c>
      <c r="F148" s="119" t="s">
        <v>117</v>
      </c>
      <c r="G148" s="119" t="s">
        <v>119</v>
      </c>
      <c r="H148" s="115" t="s">
        <v>124</v>
      </c>
      <c r="I148" s="116">
        <f>I149</f>
        <v>5133301</v>
      </c>
      <c r="J148" s="116">
        <f>J149</f>
        <v>0</v>
      </c>
      <c r="K148" s="117">
        <f>IF(ISNUMBER(I148),I148,0)-IF(ISNUMBER(J148),J148,0)</f>
        <v>5133301</v>
      </c>
    </row>
    <row r="149" spans="1:11" s="124" customFormat="1" ht="45.75" customHeight="1">
      <c r="A149" s="125" t="s">
        <v>352</v>
      </c>
      <c r="B149" s="121"/>
      <c r="C149" s="122"/>
      <c r="D149" s="123" t="s">
        <v>65</v>
      </c>
      <c r="E149" s="119" t="s">
        <v>333</v>
      </c>
      <c r="F149" s="119" t="s">
        <v>117</v>
      </c>
      <c r="G149" s="119" t="s">
        <v>119</v>
      </c>
      <c r="H149" s="115" t="s">
        <v>124</v>
      </c>
      <c r="I149" s="116">
        <v>5133301</v>
      </c>
      <c r="J149" s="116">
        <v>0</v>
      </c>
      <c r="K149" s="117">
        <f>IF(ISNUMBER(I149),I149,0)-IF(ISNUMBER(J149),J149,0)</f>
        <v>5133301</v>
      </c>
    </row>
    <row r="150" spans="1:11" s="124" customFormat="1" ht="16.5" customHeight="1">
      <c r="A150" s="120" t="s">
        <v>409</v>
      </c>
      <c r="B150" s="121"/>
      <c r="C150" s="122"/>
      <c r="D150" s="123" t="s">
        <v>63</v>
      </c>
      <c r="E150" s="119" t="s">
        <v>290</v>
      </c>
      <c r="F150" s="119" t="s">
        <v>115</v>
      </c>
      <c r="G150" s="119" t="s">
        <v>119</v>
      </c>
      <c r="H150" s="115" t="s">
        <v>63</v>
      </c>
      <c r="I150" s="128">
        <f>I151+I154</f>
        <v>0</v>
      </c>
      <c r="J150" s="128">
        <f>J151+J154</f>
        <v>58500</v>
      </c>
      <c r="K150" s="129">
        <v>0</v>
      </c>
    </row>
    <row r="151" spans="1:11" s="124" customFormat="1" ht="34.5" customHeight="1">
      <c r="A151" s="125" t="s">
        <v>563</v>
      </c>
      <c r="B151" s="121"/>
      <c r="C151" s="122"/>
      <c r="D151" s="123" t="s">
        <v>63</v>
      </c>
      <c r="E151" s="119" t="s">
        <v>562</v>
      </c>
      <c r="F151" s="119" t="s">
        <v>115</v>
      </c>
      <c r="G151" s="119" t="s">
        <v>119</v>
      </c>
      <c r="H151" s="115" t="s">
        <v>292</v>
      </c>
      <c r="I151" s="128">
        <f>I152</f>
        <v>0</v>
      </c>
      <c r="J151" s="128">
        <f>J152</f>
        <v>55000</v>
      </c>
      <c r="K151" s="117">
        <v>0</v>
      </c>
    </row>
    <row r="152" spans="1:11" s="124" customFormat="1" ht="48" customHeight="1">
      <c r="A152" s="125" t="s">
        <v>417</v>
      </c>
      <c r="B152" s="121"/>
      <c r="C152" s="122"/>
      <c r="D152" s="123" t="s">
        <v>63</v>
      </c>
      <c r="E152" s="119" t="s">
        <v>415</v>
      </c>
      <c r="F152" s="119" t="s">
        <v>118</v>
      </c>
      <c r="G152" s="119" t="s">
        <v>119</v>
      </c>
      <c r="H152" s="115" t="s">
        <v>292</v>
      </c>
      <c r="I152" s="128">
        <f>I153</f>
        <v>0</v>
      </c>
      <c r="J152" s="128">
        <f>J153</f>
        <v>55000</v>
      </c>
      <c r="K152" s="117">
        <v>0</v>
      </c>
    </row>
    <row r="153" spans="1:11" s="124" customFormat="1" ht="46.5" customHeight="1">
      <c r="A153" s="125" t="s">
        <v>417</v>
      </c>
      <c r="B153" s="121"/>
      <c r="C153" s="122"/>
      <c r="D153" s="123" t="s">
        <v>416</v>
      </c>
      <c r="E153" s="119" t="s">
        <v>415</v>
      </c>
      <c r="F153" s="119" t="s">
        <v>118</v>
      </c>
      <c r="G153" s="119" t="s">
        <v>119</v>
      </c>
      <c r="H153" s="115" t="s">
        <v>292</v>
      </c>
      <c r="I153" s="116">
        <v>0</v>
      </c>
      <c r="J153" s="130">
        <v>55000</v>
      </c>
      <c r="K153" s="117">
        <v>0</v>
      </c>
    </row>
    <row r="154" spans="1:12" s="124" customFormat="1" ht="26.25" customHeight="1">
      <c r="A154" s="125" t="s">
        <v>388</v>
      </c>
      <c r="B154" s="121"/>
      <c r="C154" s="122"/>
      <c r="D154" s="123" t="s">
        <v>63</v>
      </c>
      <c r="E154" s="119" t="s">
        <v>291</v>
      </c>
      <c r="F154" s="119" t="s">
        <v>115</v>
      </c>
      <c r="G154" s="119" t="s">
        <v>119</v>
      </c>
      <c r="H154" s="115" t="s">
        <v>292</v>
      </c>
      <c r="I154" s="116">
        <f>I155</f>
        <v>0</v>
      </c>
      <c r="J154" s="130">
        <f>J155</f>
        <v>3500</v>
      </c>
      <c r="K154" s="117">
        <v>0</v>
      </c>
      <c r="L154" s="131"/>
    </row>
    <row r="155" spans="1:12" s="124" customFormat="1" ht="33.75" customHeight="1">
      <c r="A155" s="125" t="s">
        <v>289</v>
      </c>
      <c r="B155" s="121"/>
      <c r="C155" s="122"/>
      <c r="D155" s="123" t="s">
        <v>63</v>
      </c>
      <c r="E155" s="119" t="s">
        <v>293</v>
      </c>
      <c r="F155" s="119" t="s">
        <v>117</v>
      </c>
      <c r="G155" s="119" t="s">
        <v>119</v>
      </c>
      <c r="H155" s="115" t="s">
        <v>292</v>
      </c>
      <c r="I155" s="116">
        <f>I156</f>
        <v>0</v>
      </c>
      <c r="J155" s="130">
        <f>J156</f>
        <v>3500</v>
      </c>
      <c r="K155" s="117">
        <v>0</v>
      </c>
      <c r="L155" s="131"/>
    </row>
    <row r="156" spans="1:11" s="124" customFormat="1" ht="33" customHeight="1">
      <c r="A156" s="125" t="s">
        <v>289</v>
      </c>
      <c r="B156" s="121"/>
      <c r="C156" s="132"/>
      <c r="D156" s="123" t="s">
        <v>65</v>
      </c>
      <c r="E156" s="119" t="s">
        <v>293</v>
      </c>
      <c r="F156" s="119" t="s">
        <v>117</v>
      </c>
      <c r="G156" s="119" t="s">
        <v>119</v>
      </c>
      <c r="H156" s="115" t="s">
        <v>292</v>
      </c>
      <c r="I156" s="116">
        <v>0</v>
      </c>
      <c r="J156" s="116">
        <v>3500</v>
      </c>
      <c r="K156" s="117">
        <v>0</v>
      </c>
    </row>
    <row r="157" spans="1:11" s="124" customFormat="1" ht="13.5" customHeight="1">
      <c r="A157" s="120" t="s">
        <v>151</v>
      </c>
      <c r="B157" s="121">
        <v>1</v>
      </c>
      <c r="C157" s="122"/>
      <c r="D157" s="123" t="s">
        <v>63</v>
      </c>
      <c r="E157" s="119" t="s">
        <v>104</v>
      </c>
      <c r="F157" s="119" t="s">
        <v>115</v>
      </c>
      <c r="G157" s="119" t="s">
        <v>119</v>
      </c>
      <c r="H157" s="115" t="s">
        <v>63</v>
      </c>
      <c r="I157" s="116">
        <f>I158+I164</f>
        <v>20000</v>
      </c>
      <c r="J157" s="116">
        <f>J158+J164</f>
        <v>60279.46</v>
      </c>
      <c r="K157" s="117">
        <f>IF(ISNUMBER(I157),I157,0)-IF(ISNUMBER(J157),J157,0)</f>
        <v>-40279.46</v>
      </c>
    </row>
    <row r="158" spans="1:11" s="124" customFormat="1" ht="12" customHeight="1">
      <c r="A158" s="125" t="s">
        <v>279</v>
      </c>
      <c r="B158" s="121">
        <v>1</v>
      </c>
      <c r="C158" s="122"/>
      <c r="D158" s="123" t="s">
        <v>63</v>
      </c>
      <c r="E158" s="119" t="s">
        <v>277</v>
      </c>
      <c r="F158" s="119" t="s">
        <v>115</v>
      </c>
      <c r="G158" s="119" t="s">
        <v>119</v>
      </c>
      <c r="H158" s="115" t="s">
        <v>125</v>
      </c>
      <c r="I158" s="116">
        <f>I159</f>
        <v>0</v>
      </c>
      <c r="J158" s="116">
        <f>J159</f>
        <v>59761.46</v>
      </c>
      <c r="K158" s="117">
        <v>0</v>
      </c>
    </row>
    <row r="159" spans="1:11" s="124" customFormat="1" ht="22.5" customHeight="1">
      <c r="A159" s="125" t="s">
        <v>280</v>
      </c>
      <c r="B159" s="121"/>
      <c r="C159" s="122"/>
      <c r="D159" s="123" t="s">
        <v>63</v>
      </c>
      <c r="E159" s="119" t="s">
        <v>278</v>
      </c>
      <c r="F159" s="119" t="s">
        <v>117</v>
      </c>
      <c r="G159" s="119" t="s">
        <v>119</v>
      </c>
      <c r="H159" s="115" t="s">
        <v>125</v>
      </c>
      <c r="I159" s="116">
        <f>I160+I163</f>
        <v>0</v>
      </c>
      <c r="J159" s="116">
        <f>J160+J163</f>
        <v>59761.46</v>
      </c>
      <c r="K159" s="117">
        <v>0</v>
      </c>
    </row>
    <row r="160" spans="1:11" s="124" customFormat="1" ht="22.5" customHeight="1">
      <c r="A160" s="125" t="s">
        <v>280</v>
      </c>
      <c r="B160" s="121"/>
      <c r="C160" s="122"/>
      <c r="D160" s="123" t="s">
        <v>65</v>
      </c>
      <c r="E160" s="119" t="s">
        <v>278</v>
      </c>
      <c r="F160" s="119" t="s">
        <v>117</v>
      </c>
      <c r="G160" s="119" t="s">
        <v>119</v>
      </c>
      <c r="H160" s="115" t="s">
        <v>125</v>
      </c>
      <c r="I160" s="116">
        <v>0</v>
      </c>
      <c r="J160" s="118">
        <v>9761.46</v>
      </c>
      <c r="K160" s="117">
        <v>0</v>
      </c>
    </row>
    <row r="161" spans="1:11" s="124" customFormat="1" ht="22.5" customHeight="1">
      <c r="A161" s="125" t="s">
        <v>280</v>
      </c>
      <c r="B161" s="121"/>
      <c r="C161" s="122"/>
      <c r="D161" s="123" t="s">
        <v>63</v>
      </c>
      <c r="E161" s="119" t="s">
        <v>278</v>
      </c>
      <c r="F161" s="119" t="s">
        <v>115</v>
      </c>
      <c r="G161" s="119" t="s">
        <v>119</v>
      </c>
      <c r="H161" s="115" t="s">
        <v>125</v>
      </c>
      <c r="I161" s="116">
        <f>I162</f>
        <v>0</v>
      </c>
      <c r="J161" s="116">
        <f>J162</f>
        <v>50000</v>
      </c>
      <c r="K161" s="117">
        <f aca="true" t="shared" si="8" ref="K161:K181">IF(ISNUMBER(I161),I161,0)-IF(ISNUMBER(J161),J161,0)</f>
        <v>-50000</v>
      </c>
    </row>
    <row r="162" spans="1:11" s="124" customFormat="1" ht="22.5" customHeight="1">
      <c r="A162" s="125" t="s">
        <v>280</v>
      </c>
      <c r="B162" s="121"/>
      <c r="C162" s="122"/>
      <c r="D162" s="123" t="s">
        <v>63</v>
      </c>
      <c r="E162" s="119" t="s">
        <v>278</v>
      </c>
      <c r="F162" s="119" t="s">
        <v>117</v>
      </c>
      <c r="G162" s="119" t="s">
        <v>119</v>
      </c>
      <c r="H162" s="115" t="s">
        <v>125</v>
      </c>
      <c r="I162" s="116">
        <f>I163</f>
        <v>0</v>
      </c>
      <c r="J162" s="116">
        <f>J163</f>
        <v>50000</v>
      </c>
      <c r="K162" s="117">
        <f t="shared" si="8"/>
        <v>-50000</v>
      </c>
    </row>
    <row r="163" spans="1:11" s="124" customFormat="1" ht="24" customHeight="1">
      <c r="A163" s="125" t="s">
        <v>280</v>
      </c>
      <c r="B163" s="121"/>
      <c r="C163" s="122"/>
      <c r="D163" s="123" t="s">
        <v>66</v>
      </c>
      <c r="E163" s="119" t="s">
        <v>278</v>
      </c>
      <c r="F163" s="119" t="s">
        <v>117</v>
      </c>
      <c r="G163" s="119" t="s">
        <v>119</v>
      </c>
      <c r="H163" s="115" t="s">
        <v>125</v>
      </c>
      <c r="I163" s="116">
        <v>0</v>
      </c>
      <c r="J163" s="116">
        <v>50000</v>
      </c>
      <c r="K163" s="117">
        <f>I163-J163</f>
        <v>-50000</v>
      </c>
    </row>
    <row r="164" spans="1:11" s="124" customFormat="1" ht="14.25" customHeight="1">
      <c r="A164" s="125" t="s">
        <v>152</v>
      </c>
      <c r="B164" s="121">
        <v>1</v>
      </c>
      <c r="C164" s="122"/>
      <c r="D164" s="123" t="s">
        <v>63</v>
      </c>
      <c r="E164" s="119" t="s">
        <v>105</v>
      </c>
      <c r="F164" s="119" t="s">
        <v>115</v>
      </c>
      <c r="G164" s="119" t="s">
        <v>119</v>
      </c>
      <c r="H164" s="115" t="s">
        <v>125</v>
      </c>
      <c r="I164" s="116">
        <f>I166</f>
        <v>20000</v>
      </c>
      <c r="J164" s="116">
        <f>J166</f>
        <v>518</v>
      </c>
      <c r="K164" s="117">
        <f t="shared" si="8"/>
        <v>19482</v>
      </c>
    </row>
    <row r="165" spans="1:11" s="124" customFormat="1" ht="14.25" customHeight="1">
      <c r="A165" s="125" t="s">
        <v>153</v>
      </c>
      <c r="B165" s="121"/>
      <c r="C165" s="122"/>
      <c r="D165" s="123" t="s">
        <v>63</v>
      </c>
      <c r="E165" s="119" t="s">
        <v>105</v>
      </c>
      <c r="F165" s="119" t="s">
        <v>117</v>
      </c>
      <c r="G165" s="119" t="s">
        <v>119</v>
      </c>
      <c r="H165" s="115" t="s">
        <v>125</v>
      </c>
      <c r="I165" s="116">
        <f>I166</f>
        <v>20000</v>
      </c>
      <c r="J165" s="116">
        <f>J166</f>
        <v>518</v>
      </c>
      <c r="K165" s="117">
        <f t="shared" si="8"/>
        <v>19482</v>
      </c>
    </row>
    <row r="166" spans="1:11" s="124" customFormat="1" ht="15.75" customHeight="1">
      <c r="A166" s="125" t="s">
        <v>153</v>
      </c>
      <c r="B166" s="121"/>
      <c r="C166" s="122"/>
      <c r="D166" s="123" t="s">
        <v>65</v>
      </c>
      <c r="E166" s="119" t="s">
        <v>106</v>
      </c>
      <c r="F166" s="119" t="s">
        <v>117</v>
      </c>
      <c r="G166" s="119" t="s">
        <v>119</v>
      </c>
      <c r="H166" s="115" t="s">
        <v>125</v>
      </c>
      <c r="I166" s="116">
        <v>20000</v>
      </c>
      <c r="J166" s="116">
        <v>518</v>
      </c>
      <c r="K166" s="117">
        <f t="shared" si="8"/>
        <v>19482</v>
      </c>
    </row>
    <row r="167" spans="1:11" s="124" customFormat="1" ht="15.75" customHeight="1">
      <c r="A167" s="120" t="s">
        <v>540</v>
      </c>
      <c r="B167" s="121">
        <v>1</v>
      </c>
      <c r="C167" s="122"/>
      <c r="D167" s="123" t="s">
        <v>63</v>
      </c>
      <c r="E167" s="119" t="s">
        <v>107</v>
      </c>
      <c r="F167" s="119" t="s">
        <v>115</v>
      </c>
      <c r="G167" s="119" t="s">
        <v>119</v>
      </c>
      <c r="H167" s="115" t="s">
        <v>63</v>
      </c>
      <c r="I167" s="116">
        <f>I168+I192+I200</f>
        <v>33310751.450000003</v>
      </c>
      <c r="J167" s="116">
        <f>J168+J192+J200</f>
        <v>20761654.450000003</v>
      </c>
      <c r="K167" s="117">
        <f t="shared" si="8"/>
        <v>12549097</v>
      </c>
    </row>
    <row r="168" spans="1:11" s="124" customFormat="1" ht="36" customHeight="1">
      <c r="A168" s="120" t="s">
        <v>541</v>
      </c>
      <c r="B168" s="121">
        <v>1</v>
      </c>
      <c r="C168" s="122"/>
      <c r="D168" s="123" t="s">
        <v>63</v>
      </c>
      <c r="E168" s="119" t="s">
        <v>108</v>
      </c>
      <c r="F168" s="119" t="s">
        <v>115</v>
      </c>
      <c r="G168" s="119" t="s">
        <v>119</v>
      </c>
      <c r="H168" s="115" t="s">
        <v>63</v>
      </c>
      <c r="I168" s="116">
        <f>I169+I174+I177+I178+I182</f>
        <v>33262359.35</v>
      </c>
      <c r="J168" s="116">
        <f>J169+J174+J177+J178+J182</f>
        <v>20651762.35</v>
      </c>
      <c r="K168" s="117">
        <f t="shared" si="8"/>
        <v>12610597</v>
      </c>
    </row>
    <row r="169" spans="1:11" s="124" customFormat="1" ht="22.5" customHeight="1">
      <c r="A169" s="125" t="s">
        <v>542</v>
      </c>
      <c r="B169" s="121">
        <v>1</v>
      </c>
      <c r="C169" s="122"/>
      <c r="D169" s="123" t="s">
        <v>63</v>
      </c>
      <c r="E169" s="119" t="s">
        <v>109</v>
      </c>
      <c r="F169" s="119" t="s">
        <v>115</v>
      </c>
      <c r="G169" s="119" t="s">
        <v>119</v>
      </c>
      <c r="H169" s="115" t="s">
        <v>126</v>
      </c>
      <c r="I169" s="116">
        <f>I170</f>
        <v>25427906</v>
      </c>
      <c r="J169" s="116">
        <f>J170</f>
        <v>14000000</v>
      </c>
      <c r="K169" s="117">
        <f t="shared" si="8"/>
        <v>11427906</v>
      </c>
    </row>
    <row r="170" spans="1:11" s="124" customFormat="1" ht="22.5" customHeight="1">
      <c r="A170" s="125" t="s">
        <v>389</v>
      </c>
      <c r="B170" s="121">
        <v>1</v>
      </c>
      <c r="C170" s="122"/>
      <c r="D170" s="123" t="s">
        <v>63</v>
      </c>
      <c r="E170" s="119" t="s">
        <v>110</v>
      </c>
      <c r="F170" s="119" t="s">
        <v>115</v>
      </c>
      <c r="G170" s="119" t="s">
        <v>119</v>
      </c>
      <c r="H170" s="115" t="s">
        <v>126</v>
      </c>
      <c r="I170" s="116">
        <f>I172</f>
        <v>25427906</v>
      </c>
      <c r="J170" s="116">
        <f>J172</f>
        <v>14000000</v>
      </c>
      <c r="K170" s="117">
        <f t="shared" si="8"/>
        <v>11427906</v>
      </c>
    </row>
    <row r="171" spans="1:11" s="124" customFormat="1" ht="22.5" customHeight="1">
      <c r="A171" s="125" t="s">
        <v>154</v>
      </c>
      <c r="B171" s="121"/>
      <c r="C171" s="122"/>
      <c r="D171" s="123" t="s">
        <v>63</v>
      </c>
      <c r="E171" s="119" t="s">
        <v>110</v>
      </c>
      <c r="F171" s="119" t="s">
        <v>117</v>
      </c>
      <c r="G171" s="119" t="s">
        <v>119</v>
      </c>
      <c r="H171" s="115" t="s">
        <v>126</v>
      </c>
      <c r="I171" s="116">
        <f>I172</f>
        <v>25427906</v>
      </c>
      <c r="J171" s="116">
        <f>J172</f>
        <v>14000000</v>
      </c>
      <c r="K171" s="117">
        <f>K172</f>
        <v>11427906</v>
      </c>
    </row>
    <row r="172" spans="1:11" s="124" customFormat="1" ht="21.75" customHeight="1">
      <c r="A172" s="125" t="s">
        <v>547</v>
      </c>
      <c r="B172" s="121">
        <v>1</v>
      </c>
      <c r="C172" s="122"/>
      <c r="D172" s="123" t="s">
        <v>66</v>
      </c>
      <c r="E172" s="119" t="s">
        <v>110</v>
      </c>
      <c r="F172" s="119" t="s">
        <v>117</v>
      </c>
      <c r="G172" s="119" t="s">
        <v>342</v>
      </c>
      <c r="H172" s="115" t="s">
        <v>126</v>
      </c>
      <c r="I172" s="116">
        <v>25427906</v>
      </c>
      <c r="J172" s="118">
        <v>14000000</v>
      </c>
      <c r="K172" s="117">
        <f t="shared" si="8"/>
        <v>11427906</v>
      </c>
    </row>
    <row r="173" spans="1:11" s="124" customFormat="1" ht="22.5" customHeight="1" hidden="1">
      <c r="A173" s="125" t="s">
        <v>154</v>
      </c>
      <c r="B173" s="121">
        <v>1</v>
      </c>
      <c r="C173" s="122"/>
      <c r="D173" s="123" t="s">
        <v>65</v>
      </c>
      <c r="E173" s="119" t="s">
        <v>310</v>
      </c>
      <c r="F173" s="119" t="s">
        <v>117</v>
      </c>
      <c r="G173" s="119" t="s">
        <v>119</v>
      </c>
      <c r="H173" s="115" t="s">
        <v>126</v>
      </c>
      <c r="I173" s="118">
        <f>I174+I175</f>
        <v>0</v>
      </c>
      <c r="J173" s="118">
        <f>J174+J175</f>
        <v>0</v>
      </c>
      <c r="K173" s="117">
        <f t="shared" si="8"/>
        <v>0</v>
      </c>
    </row>
    <row r="174" spans="1:11" s="124" customFormat="1" ht="22.5" customHeight="1" hidden="1">
      <c r="A174" s="125" t="s">
        <v>412</v>
      </c>
      <c r="B174" s="121"/>
      <c r="C174" s="122"/>
      <c r="D174" s="123" t="s">
        <v>63</v>
      </c>
      <c r="E174" s="119" t="s">
        <v>429</v>
      </c>
      <c r="F174" s="119" t="s">
        <v>115</v>
      </c>
      <c r="G174" s="119" t="s">
        <v>119</v>
      </c>
      <c r="H174" s="115" t="s">
        <v>126</v>
      </c>
      <c r="I174" s="116">
        <v>0</v>
      </c>
      <c r="J174" s="118">
        <v>0</v>
      </c>
      <c r="K174" s="117">
        <f aca="true" t="shared" si="9" ref="I174:K176">K175</f>
        <v>0</v>
      </c>
    </row>
    <row r="175" spans="1:11" s="124" customFormat="1" ht="15.75" customHeight="1" hidden="1">
      <c r="A175" s="125" t="s">
        <v>413</v>
      </c>
      <c r="B175" s="121"/>
      <c r="C175" s="122"/>
      <c r="D175" s="123" t="s">
        <v>63</v>
      </c>
      <c r="E175" s="119" t="s">
        <v>311</v>
      </c>
      <c r="F175" s="119" t="s">
        <v>115</v>
      </c>
      <c r="G175" s="119" t="s">
        <v>119</v>
      </c>
      <c r="H175" s="115" t="s">
        <v>126</v>
      </c>
      <c r="I175" s="116">
        <f t="shared" si="9"/>
        <v>0</v>
      </c>
      <c r="J175" s="118">
        <f t="shared" si="9"/>
        <v>0</v>
      </c>
      <c r="K175" s="117">
        <f t="shared" si="9"/>
        <v>0</v>
      </c>
    </row>
    <row r="176" spans="1:11" s="124" customFormat="1" ht="15" customHeight="1" hidden="1">
      <c r="A176" s="125" t="s">
        <v>390</v>
      </c>
      <c r="B176" s="121"/>
      <c r="C176" s="122"/>
      <c r="D176" s="123" t="s">
        <v>63</v>
      </c>
      <c r="E176" s="119" t="s">
        <v>311</v>
      </c>
      <c r="F176" s="119" t="s">
        <v>117</v>
      </c>
      <c r="G176" s="119" t="s">
        <v>119</v>
      </c>
      <c r="H176" s="115" t="s">
        <v>126</v>
      </c>
      <c r="I176" s="116">
        <f t="shared" si="9"/>
        <v>0</v>
      </c>
      <c r="J176" s="118">
        <f t="shared" si="9"/>
        <v>0</v>
      </c>
      <c r="K176" s="117">
        <f t="shared" si="9"/>
        <v>0</v>
      </c>
    </row>
    <row r="177" spans="1:11" s="124" customFormat="1" ht="17.25" customHeight="1" hidden="1">
      <c r="A177" s="125" t="s">
        <v>390</v>
      </c>
      <c r="B177" s="121">
        <v>1</v>
      </c>
      <c r="C177" s="122"/>
      <c r="D177" s="123" t="s">
        <v>65</v>
      </c>
      <c r="E177" s="119" t="s">
        <v>311</v>
      </c>
      <c r="F177" s="119" t="s">
        <v>117</v>
      </c>
      <c r="G177" s="119" t="s">
        <v>312</v>
      </c>
      <c r="H177" s="115" t="s">
        <v>126</v>
      </c>
      <c r="I177" s="116">
        <v>0</v>
      </c>
      <c r="J177" s="118">
        <v>0</v>
      </c>
      <c r="K177" s="117">
        <f t="shared" si="8"/>
        <v>0</v>
      </c>
    </row>
    <row r="178" spans="1:11" s="124" customFormat="1" ht="25.5" customHeight="1">
      <c r="A178" s="125" t="s">
        <v>391</v>
      </c>
      <c r="B178" s="121">
        <v>1</v>
      </c>
      <c r="C178" s="122"/>
      <c r="D178" s="123" t="s">
        <v>63</v>
      </c>
      <c r="E178" s="119" t="s">
        <v>111</v>
      </c>
      <c r="F178" s="119" t="s">
        <v>115</v>
      </c>
      <c r="G178" s="119" t="s">
        <v>119</v>
      </c>
      <c r="H178" s="115" t="s">
        <v>126</v>
      </c>
      <c r="I178" s="118">
        <f>I181</f>
        <v>520135</v>
      </c>
      <c r="J178" s="118">
        <f>J181</f>
        <v>347366</v>
      </c>
      <c r="K178" s="117">
        <f t="shared" si="8"/>
        <v>172769</v>
      </c>
    </row>
    <row r="179" spans="1:11" s="124" customFormat="1" ht="36.75" customHeight="1">
      <c r="A179" s="125" t="s">
        <v>392</v>
      </c>
      <c r="B179" s="121"/>
      <c r="C179" s="122"/>
      <c r="D179" s="123" t="s">
        <v>63</v>
      </c>
      <c r="E179" s="119" t="s">
        <v>112</v>
      </c>
      <c r="F179" s="119" t="s">
        <v>115</v>
      </c>
      <c r="G179" s="119" t="s">
        <v>119</v>
      </c>
      <c r="H179" s="115" t="s">
        <v>126</v>
      </c>
      <c r="I179" s="116">
        <f>I180</f>
        <v>520135</v>
      </c>
      <c r="J179" s="118">
        <f>J180</f>
        <v>347366</v>
      </c>
      <c r="K179" s="117">
        <f t="shared" si="8"/>
        <v>172769</v>
      </c>
    </row>
    <row r="180" spans="1:11" s="124" customFormat="1" ht="36.75" customHeight="1">
      <c r="A180" s="125" t="s">
        <v>392</v>
      </c>
      <c r="B180" s="121"/>
      <c r="C180" s="122"/>
      <c r="D180" s="123" t="s">
        <v>63</v>
      </c>
      <c r="E180" s="119" t="s">
        <v>112</v>
      </c>
      <c r="F180" s="119" t="s">
        <v>117</v>
      </c>
      <c r="G180" s="119" t="s">
        <v>119</v>
      </c>
      <c r="H180" s="115" t="s">
        <v>126</v>
      </c>
      <c r="I180" s="116">
        <f>I181</f>
        <v>520135</v>
      </c>
      <c r="J180" s="118">
        <f>J181</f>
        <v>347366</v>
      </c>
      <c r="K180" s="117">
        <f t="shared" si="8"/>
        <v>172769</v>
      </c>
    </row>
    <row r="181" spans="1:11" s="124" customFormat="1" ht="33.75" customHeight="1">
      <c r="A181" s="125" t="s">
        <v>392</v>
      </c>
      <c r="B181" s="121">
        <v>1</v>
      </c>
      <c r="C181" s="122"/>
      <c r="D181" s="123" t="s">
        <v>65</v>
      </c>
      <c r="E181" s="119" t="s">
        <v>112</v>
      </c>
      <c r="F181" s="119" t="s">
        <v>117</v>
      </c>
      <c r="G181" s="119" t="s">
        <v>119</v>
      </c>
      <c r="H181" s="115" t="s">
        <v>126</v>
      </c>
      <c r="I181" s="116">
        <v>520135</v>
      </c>
      <c r="J181" s="118">
        <v>347366</v>
      </c>
      <c r="K181" s="117">
        <f t="shared" si="8"/>
        <v>172769</v>
      </c>
    </row>
    <row r="182" spans="1:11" s="124" customFormat="1" ht="15.75" customHeight="1">
      <c r="A182" s="120" t="s">
        <v>393</v>
      </c>
      <c r="B182" s="121">
        <v>1</v>
      </c>
      <c r="C182" s="122"/>
      <c r="D182" s="123" t="s">
        <v>63</v>
      </c>
      <c r="E182" s="119" t="s">
        <v>296</v>
      </c>
      <c r="F182" s="119" t="s">
        <v>115</v>
      </c>
      <c r="G182" s="119" t="s">
        <v>119</v>
      </c>
      <c r="H182" s="115" t="s">
        <v>126</v>
      </c>
      <c r="I182" s="118">
        <f>I184+I187</f>
        <v>7314318.35</v>
      </c>
      <c r="J182" s="118">
        <f>J184+J187</f>
        <v>6304396.35</v>
      </c>
      <c r="K182" s="117">
        <f aca="true" t="shared" si="10" ref="K182:K201">IF(ISNUMBER(I182),I182,0)-IF(ISNUMBER(J182),J182,0)</f>
        <v>1009922</v>
      </c>
    </row>
    <row r="183" spans="1:11" s="124" customFormat="1" ht="67.5" customHeight="1" hidden="1">
      <c r="A183" s="125" t="s">
        <v>306</v>
      </c>
      <c r="B183" s="121">
        <v>1</v>
      </c>
      <c r="C183" s="122"/>
      <c r="D183" s="123" t="s">
        <v>65</v>
      </c>
      <c r="E183" s="119" t="s">
        <v>305</v>
      </c>
      <c r="F183" s="119" t="s">
        <v>117</v>
      </c>
      <c r="G183" s="119" t="s">
        <v>119</v>
      </c>
      <c r="H183" s="115" t="s">
        <v>126</v>
      </c>
      <c r="I183" s="118">
        <f>0</f>
        <v>0</v>
      </c>
      <c r="J183" s="118">
        <v>0</v>
      </c>
      <c r="K183" s="117">
        <f>IF(ISNUMBER(I183),I183,0)-IF(ISNUMBER(J183),J183,0)</f>
        <v>0</v>
      </c>
    </row>
    <row r="184" spans="1:11" s="124" customFormat="1" ht="48" customHeight="1">
      <c r="A184" s="125" t="s">
        <v>394</v>
      </c>
      <c r="B184" s="121"/>
      <c r="C184" s="122"/>
      <c r="D184" s="123" t="s">
        <v>63</v>
      </c>
      <c r="E184" s="119" t="s">
        <v>305</v>
      </c>
      <c r="F184" s="119" t="s">
        <v>115</v>
      </c>
      <c r="G184" s="119" t="s">
        <v>119</v>
      </c>
      <c r="H184" s="115" t="s">
        <v>126</v>
      </c>
      <c r="I184" s="118">
        <f>I186</f>
        <v>1059000</v>
      </c>
      <c r="J184" s="118">
        <f>J186</f>
        <v>260000</v>
      </c>
      <c r="K184" s="117">
        <f t="shared" si="10"/>
        <v>799000</v>
      </c>
    </row>
    <row r="185" spans="1:11" s="124" customFormat="1" ht="48" customHeight="1">
      <c r="A185" s="125" t="s">
        <v>394</v>
      </c>
      <c r="B185" s="121"/>
      <c r="C185" s="122"/>
      <c r="D185" s="123" t="s">
        <v>63</v>
      </c>
      <c r="E185" s="119" t="s">
        <v>305</v>
      </c>
      <c r="F185" s="119" t="s">
        <v>117</v>
      </c>
      <c r="G185" s="119" t="s">
        <v>119</v>
      </c>
      <c r="H185" s="115" t="s">
        <v>126</v>
      </c>
      <c r="I185" s="118">
        <f>I186</f>
        <v>1059000</v>
      </c>
      <c r="J185" s="118">
        <f>J186</f>
        <v>260000</v>
      </c>
      <c r="K185" s="117">
        <f t="shared" si="10"/>
        <v>799000</v>
      </c>
    </row>
    <row r="186" spans="1:11" s="124" customFormat="1" ht="47.25" customHeight="1">
      <c r="A186" s="125" t="s">
        <v>394</v>
      </c>
      <c r="B186" s="121"/>
      <c r="C186" s="122"/>
      <c r="D186" s="123" t="s">
        <v>65</v>
      </c>
      <c r="E186" s="119" t="s">
        <v>305</v>
      </c>
      <c r="F186" s="119" t="s">
        <v>117</v>
      </c>
      <c r="G186" s="119" t="s">
        <v>350</v>
      </c>
      <c r="H186" s="115" t="s">
        <v>126</v>
      </c>
      <c r="I186" s="118">
        <v>1059000</v>
      </c>
      <c r="J186" s="118">
        <v>260000</v>
      </c>
      <c r="K186" s="117">
        <f t="shared" si="10"/>
        <v>799000</v>
      </c>
    </row>
    <row r="187" spans="1:11" s="124" customFormat="1" ht="24.75" customHeight="1">
      <c r="A187" s="125" t="s">
        <v>395</v>
      </c>
      <c r="B187" s="121">
        <v>1</v>
      </c>
      <c r="C187" s="122"/>
      <c r="D187" s="123" t="s">
        <v>63</v>
      </c>
      <c r="E187" s="119" t="s">
        <v>295</v>
      </c>
      <c r="F187" s="119" t="s">
        <v>115</v>
      </c>
      <c r="G187" s="119" t="s">
        <v>119</v>
      </c>
      <c r="H187" s="115" t="s">
        <v>126</v>
      </c>
      <c r="I187" s="118">
        <f>I188</f>
        <v>6255318.35</v>
      </c>
      <c r="J187" s="118">
        <f>J188</f>
        <v>6044396.35</v>
      </c>
      <c r="K187" s="117">
        <f t="shared" si="10"/>
        <v>210922</v>
      </c>
    </row>
    <row r="188" spans="1:11" s="124" customFormat="1" ht="24.75" customHeight="1">
      <c r="A188" s="125" t="s">
        <v>414</v>
      </c>
      <c r="B188" s="121"/>
      <c r="C188" s="122"/>
      <c r="D188" s="123" t="s">
        <v>63</v>
      </c>
      <c r="E188" s="119" t="s">
        <v>295</v>
      </c>
      <c r="F188" s="119" t="s">
        <v>117</v>
      </c>
      <c r="G188" s="119" t="s">
        <v>119</v>
      </c>
      <c r="H188" s="115" t="s">
        <v>126</v>
      </c>
      <c r="I188" s="116">
        <f>SUM(I189:I191)</f>
        <v>6255318.35</v>
      </c>
      <c r="J188" s="116">
        <f>SUM(J189:J191)</f>
        <v>6044396.35</v>
      </c>
      <c r="K188" s="117">
        <f t="shared" si="10"/>
        <v>210922</v>
      </c>
    </row>
    <row r="189" spans="1:11" s="124" customFormat="1" ht="24.75" customHeight="1">
      <c r="A189" s="125" t="s">
        <v>414</v>
      </c>
      <c r="B189" s="121"/>
      <c r="C189" s="122"/>
      <c r="D189" s="123" t="s">
        <v>65</v>
      </c>
      <c r="E189" s="119" t="s">
        <v>295</v>
      </c>
      <c r="F189" s="119" t="s">
        <v>117</v>
      </c>
      <c r="G189" s="119" t="s">
        <v>561</v>
      </c>
      <c r="H189" s="115" t="s">
        <v>126</v>
      </c>
      <c r="I189" s="116">
        <v>5324021.54</v>
      </c>
      <c r="J189" s="118">
        <v>5324021.54</v>
      </c>
      <c r="K189" s="117">
        <f>I189-J189</f>
        <v>0</v>
      </c>
    </row>
    <row r="190" spans="1:11" s="124" customFormat="1" ht="117" customHeight="1">
      <c r="A190" s="125" t="s">
        <v>548</v>
      </c>
      <c r="B190" s="121"/>
      <c r="C190" s="122"/>
      <c r="D190" s="123" t="s">
        <v>65</v>
      </c>
      <c r="E190" s="119" t="s">
        <v>295</v>
      </c>
      <c r="F190" s="119" t="s">
        <v>117</v>
      </c>
      <c r="G190" s="119" t="s">
        <v>428</v>
      </c>
      <c r="H190" s="115" t="s">
        <v>126</v>
      </c>
      <c r="I190" s="116">
        <v>650066.81</v>
      </c>
      <c r="J190" s="118">
        <v>650066.81</v>
      </c>
      <c r="K190" s="117">
        <f t="shared" si="10"/>
        <v>0</v>
      </c>
    </row>
    <row r="191" spans="1:11" s="124" customFormat="1" ht="16.5" customHeight="1">
      <c r="A191" s="125" t="s">
        <v>549</v>
      </c>
      <c r="B191" s="121">
        <v>1</v>
      </c>
      <c r="C191" s="122"/>
      <c r="D191" s="123" t="s">
        <v>65</v>
      </c>
      <c r="E191" s="119" t="s">
        <v>295</v>
      </c>
      <c r="F191" s="119" t="s">
        <v>117</v>
      </c>
      <c r="G191" s="119" t="s">
        <v>334</v>
      </c>
      <c r="H191" s="115" t="s">
        <v>126</v>
      </c>
      <c r="I191" s="116">
        <v>281230</v>
      </c>
      <c r="J191" s="118">
        <v>70308</v>
      </c>
      <c r="K191" s="117">
        <f t="shared" si="10"/>
        <v>210922</v>
      </c>
    </row>
    <row r="192" spans="1:11" s="124" customFormat="1" ht="13.5" customHeight="1">
      <c r="A192" s="120" t="s">
        <v>155</v>
      </c>
      <c r="B192" s="121">
        <v>1</v>
      </c>
      <c r="C192" s="122"/>
      <c r="D192" s="123" t="s">
        <v>63</v>
      </c>
      <c r="E192" s="119" t="s">
        <v>113</v>
      </c>
      <c r="F192" s="119" t="s">
        <v>115</v>
      </c>
      <c r="G192" s="119" t="s">
        <v>119</v>
      </c>
      <c r="H192" s="115" t="s">
        <v>63</v>
      </c>
      <c r="I192" s="116">
        <f>I193</f>
        <v>100000</v>
      </c>
      <c r="J192" s="116">
        <f aca="true" t="shared" si="11" ref="I192:J194">J193</f>
        <v>161500</v>
      </c>
      <c r="K192" s="117">
        <f t="shared" si="10"/>
        <v>-61500</v>
      </c>
    </row>
    <row r="193" spans="1:11" s="124" customFormat="1" ht="21.75" customHeight="1">
      <c r="A193" s="125" t="s">
        <v>156</v>
      </c>
      <c r="B193" s="121">
        <v>1</v>
      </c>
      <c r="C193" s="122"/>
      <c r="D193" s="123" t="s">
        <v>63</v>
      </c>
      <c r="E193" s="119" t="s">
        <v>114</v>
      </c>
      <c r="F193" s="119" t="s">
        <v>117</v>
      </c>
      <c r="G193" s="119" t="s">
        <v>119</v>
      </c>
      <c r="H193" s="115" t="s">
        <v>125</v>
      </c>
      <c r="I193" s="116">
        <f t="shared" si="11"/>
        <v>100000</v>
      </c>
      <c r="J193" s="118">
        <f t="shared" si="11"/>
        <v>161500</v>
      </c>
      <c r="K193" s="117">
        <f t="shared" si="10"/>
        <v>-61500</v>
      </c>
    </row>
    <row r="194" spans="1:11" s="124" customFormat="1" ht="21.75" customHeight="1">
      <c r="A194" s="125" t="s">
        <v>156</v>
      </c>
      <c r="B194" s="121"/>
      <c r="C194" s="122"/>
      <c r="D194" s="123" t="s">
        <v>63</v>
      </c>
      <c r="E194" s="119" t="s">
        <v>351</v>
      </c>
      <c r="F194" s="119" t="s">
        <v>117</v>
      </c>
      <c r="G194" s="119" t="s">
        <v>119</v>
      </c>
      <c r="H194" s="115" t="s">
        <v>125</v>
      </c>
      <c r="I194" s="116">
        <f t="shared" si="11"/>
        <v>100000</v>
      </c>
      <c r="J194" s="116">
        <f t="shared" si="11"/>
        <v>161500</v>
      </c>
      <c r="K194" s="117">
        <f t="shared" si="10"/>
        <v>-61500</v>
      </c>
    </row>
    <row r="195" spans="1:11" s="124" customFormat="1" ht="23.25" customHeight="1">
      <c r="A195" s="125" t="s">
        <v>156</v>
      </c>
      <c r="B195" s="121"/>
      <c r="C195" s="122"/>
      <c r="D195" s="123" t="s">
        <v>65</v>
      </c>
      <c r="E195" s="119" t="s">
        <v>351</v>
      </c>
      <c r="F195" s="119" t="s">
        <v>117</v>
      </c>
      <c r="G195" s="119" t="s">
        <v>119</v>
      </c>
      <c r="H195" s="115" t="s">
        <v>125</v>
      </c>
      <c r="I195" s="116">
        <v>100000</v>
      </c>
      <c r="J195" s="116">
        <v>161500</v>
      </c>
      <c r="K195" s="117">
        <f t="shared" si="10"/>
        <v>-61500</v>
      </c>
    </row>
    <row r="196" spans="1:11" s="124" customFormat="1" ht="68.25" customHeight="1" hidden="1">
      <c r="A196" s="125" t="s">
        <v>396</v>
      </c>
      <c r="B196" s="121"/>
      <c r="C196" s="122"/>
      <c r="D196" s="123" t="s">
        <v>63</v>
      </c>
      <c r="E196" s="119" t="s">
        <v>328</v>
      </c>
      <c r="F196" s="119" t="s">
        <v>115</v>
      </c>
      <c r="G196" s="119" t="s">
        <v>119</v>
      </c>
      <c r="H196" s="115" t="s">
        <v>63</v>
      </c>
      <c r="I196" s="116">
        <f aca="true" t="shared" si="12" ref="I196:J198">I197</f>
        <v>0</v>
      </c>
      <c r="J196" s="116">
        <f t="shared" si="12"/>
        <v>0</v>
      </c>
      <c r="K196" s="117">
        <f t="shared" si="10"/>
        <v>0</v>
      </c>
    </row>
    <row r="197" spans="1:11" s="124" customFormat="1" ht="46.5" customHeight="1" hidden="1">
      <c r="A197" s="125" t="s">
        <v>397</v>
      </c>
      <c r="B197" s="121"/>
      <c r="C197" s="122"/>
      <c r="D197" s="123" t="s">
        <v>63</v>
      </c>
      <c r="E197" s="119" t="s">
        <v>329</v>
      </c>
      <c r="F197" s="119" t="s">
        <v>117</v>
      </c>
      <c r="G197" s="119" t="s">
        <v>119</v>
      </c>
      <c r="H197" s="115" t="s">
        <v>63</v>
      </c>
      <c r="I197" s="116">
        <f t="shared" si="12"/>
        <v>0</v>
      </c>
      <c r="J197" s="116">
        <f t="shared" si="12"/>
        <v>0</v>
      </c>
      <c r="K197" s="117">
        <f t="shared" si="10"/>
        <v>0</v>
      </c>
    </row>
    <row r="198" spans="1:11" s="124" customFormat="1" ht="27.75" customHeight="1" hidden="1">
      <c r="A198" s="125" t="s">
        <v>327</v>
      </c>
      <c r="B198" s="121"/>
      <c r="C198" s="122"/>
      <c r="D198" s="123" t="s">
        <v>63</v>
      </c>
      <c r="E198" s="119" t="s">
        <v>326</v>
      </c>
      <c r="F198" s="119" t="s">
        <v>117</v>
      </c>
      <c r="G198" s="119" t="s">
        <v>119</v>
      </c>
      <c r="H198" s="115" t="s">
        <v>125</v>
      </c>
      <c r="I198" s="116">
        <f t="shared" si="12"/>
        <v>0</v>
      </c>
      <c r="J198" s="116">
        <f t="shared" si="12"/>
        <v>0</v>
      </c>
      <c r="K198" s="117">
        <f t="shared" si="10"/>
        <v>0</v>
      </c>
    </row>
    <row r="199" spans="1:11" s="124" customFormat="1" ht="22.5" customHeight="1" hidden="1">
      <c r="A199" s="125" t="s">
        <v>327</v>
      </c>
      <c r="B199" s="121"/>
      <c r="C199" s="122"/>
      <c r="D199" s="123" t="s">
        <v>65</v>
      </c>
      <c r="E199" s="119" t="s">
        <v>326</v>
      </c>
      <c r="F199" s="119" t="s">
        <v>117</v>
      </c>
      <c r="G199" s="119" t="s">
        <v>119</v>
      </c>
      <c r="H199" s="115" t="s">
        <v>125</v>
      </c>
      <c r="I199" s="116">
        <v>0</v>
      </c>
      <c r="J199" s="116">
        <v>0</v>
      </c>
      <c r="K199" s="117">
        <f t="shared" si="10"/>
        <v>0</v>
      </c>
    </row>
    <row r="200" spans="1:11" s="124" customFormat="1" ht="45.75" customHeight="1">
      <c r="A200" s="120" t="s">
        <v>543</v>
      </c>
      <c r="B200" s="121">
        <v>1</v>
      </c>
      <c r="C200" s="122"/>
      <c r="D200" s="123" t="s">
        <v>65</v>
      </c>
      <c r="E200" s="119" t="s">
        <v>282</v>
      </c>
      <c r="F200" s="119" t="s">
        <v>115</v>
      </c>
      <c r="G200" s="119" t="s">
        <v>119</v>
      </c>
      <c r="H200" s="115" t="s">
        <v>63</v>
      </c>
      <c r="I200" s="116">
        <f>I201</f>
        <v>-51607.9</v>
      </c>
      <c r="J200" s="116">
        <f>J201</f>
        <v>-51607.9</v>
      </c>
      <c r="K200" s="117">
        <f t="shared" si="10"/>
        <v>0</v>
      </c>
    </row>
    <row r="201" spans="1:11" s="124" customFormat="1" ht="35.25" customHeight="1">
      <c r="A201" s="125" t="s">
        <v>302</v>
      </c>
      <c r="B201" s="121">
        <v>1</v>
      </c>
      <c r="C201" s="122"/>
      <c r="D201" s="123" t="s">
        <v>65</v>
      </c>
      <c r="E201" s="119" t="s">
        <v>281</v>
      </c>
      <c r="F201" s="119" t="s">
        <v>117</v>
      </c>
      <c r="G201" s="119" t="s">
        <v>119</v>
      </c>
      <c r="H201" s="115" t="s">
        <v>63</v>
      </c>
      <c r="I201" s="116">
        <f>I203+I202</f>
        <v>-51607.9</v>
      </c>
      <c r="J201" s="116">
        <f>J203+J202</f>
        <v>-51607.9</v>
      </c>
      <c r="K201" s="117">
        <f t="shared" si="10"/>
        <v>0</v>
      </c>
    </row>
    <row r="202" spans="1:11" s="124" customFormat="1" ht="58.5" customHeight="1">
      <c r="A202" s="125" t="s">
        <v>550</v>
      </c>
      <c r="B202" s="121">
        <v>1</v>
      </c>
      <c r="C202" s="122"/>
      <c r="D202" s="123" t="s">
        <v>65</v>
      </c>
      <c r="E202" s="119" t="s">
        <v>281</v>
      </c>
      <c r="F202" s="119" t="s">
        <v>117</v>
      </c>
      <c r="G202" s="119" t="s">
        <v>294</v>
      </c>
      <c r="H202" s="115" t="s">
        <v>126</v>
      </c>
      <c r="I202" s="116">
        <v>-50000.01</v>
      </c>
      <c r="J202" s="118">
        <v>-50000.01</v>
      </c>
      <c r="K202" s="117">
        <f>IF(ISNUMBER(I202),I202,0)-IF(ISNUMBER(J202),J202,0)</f>
        <v>0</v>
      </c>
    </row>
    <row r="203" spans="1:11" s="124" customFormat="1" ht="59.25" customHeight="1">
      <c r="A203" s="125" t="s">
        <v>551</v>
      </c>
      <c r="B203" s="121">
        <v>2</v>
      </c>
      <c r="C203" s="122"/>
      <c r="D203" s="123" t="s">
        <v>65</v>
      </c>
      <c r="E203" s="119" t="s">
        <v>281</v>
      </c>
      <c r="F203" s="119" t="s">
        <v>117</v>
      </c>
      <c r="G203" s="119" t="s">
        <v>304</v>
      </c>
      <c r="H203" s="115" t="s">
        <v>126</v>
      </c>
      <c r="I203" s="116">
        <v>-1607.89</v>
      </c>
      <c r="J203" s="118">
        <v>-1607.89</v>
      </c>
      <c r="K203" s="117">
        <f>IF(ISNUMBER(I203),I203,0)-IF(ISNUMBER(J203),J203,0)</f>
        <v>0</v>
      </c>
    </row>
    <row r="204" spans="1:10" s="78" customFormat="1" ht="11.25" customHeight="1">
      <c r="A204" s="81"/>
      <c r="B204" s="81"/>
      <c r="C204" s="81"/>
      <c r="D204" s="82"/>
      <c r="E204" s="82"/>
      <c r="F204" s="82"/>
      <c r="G204" s="82"/>
      <c r="H204" s="82"/>
      <c r="I204" s="83"/>
      <c r="J204" s="84"/>
    </row>
    <row r="205" spans="1:10" s="78" customFormat="1" ht="11.25" customHeight="1">
      <c r="A205" s="81"/>
      <c r="B205" s="81"/>
      <c r="C205" s="81"/>
      <c r="D205" s="82"/>
      <c r="E205" s="82"/>
      <c r="F205" s="82"/>
      <c r="G205" s="82"/>
      <c r="H205" s="82"/>
      <c r="I205" s="83"/>
      <c r="J205" s="84"/>
    </row>
    <row r="206" spans="1:10" s="78" customFormat="1" ht="11.25" customHeight="1">
      <c r="A206" s="81"/>
      <c r="B206" s="81"/>
      <c r="C206" s="81"/>
      <c r="D206" s="82"/>
      <c r="E206" s="82"/>
      <c r="F206" s="82"/>
      <c r="G206" s="82"/>
      <c r="H206" s="82"/>
      <c r="I206" s="83"/>
      <c r="J206" s="84"/>
    </row>
    <row r="207" spans="1:10" s="78" customFormat="1" ht="11.25" customHeight="1">
      <c r="A207" s="81"/>
      <c r="B207" s="81"/>
      <c r="C207" s="81"/>
      <c r="D207" s="82"/>
      <c r="E207" s="82"/>
      <c r="F207" s="82"/>
      <c r="G207" s="82"/>
      <c r="H207" s="82"/>
      <c r="I207" s="83"/>
      <c r="J207" s="84"/>
    </row>
    <row r="208" spans="1:10" s="78" customFormat="1" ht="11.25" customHeight="1">
      <c r="A208" s="81"/>
      <c r="B208" s="81"/>
      <c r="C208" s="81"/>
      <c r="D208" s="82"/>
      <c r="E208" s="82"/>
      <c r="F208" s="82"/>
      <c r="G208" s="82"/>
      <c r="H208" s="82"/>
      <c r="I208" s="83"/>
      <c r="J208" s="84"/>
    </row>
    <row r="209" spans="1:10" s="78" customFormat="1" ht="11.25" customHeight="1">
      <c r="A209" s="81"/>
      <c r="B209" s="81"/>
      <c r="C209" s="81"/>
      <c r="D209" s="82"/>
      <c r="E209" s="82"/>
      <c r="F209" s="82"/>
      <c r="G209" s="82"/>
      <c r="H209" s="82"/>
      <c r="I209" s="83"/>
      <c r="J209" s="84"/>
    </row>
    <row r="210" spans="1:10" s="78" customFormat="1" ht="11.25" customHeight="1">
      <c r="A210" s="81"/>
      <c r="B210" s="81"/>
      <c r="C210" s="81"/>
      <c r="D210" s="82"/>
      <c r="E210" s="82"/>
      <c r="F210" s="82"/>
      <c r="G210" s="82"/>
      <c r="H210" s="82"/>
      <c r="I210" s="83"/>
      <c r="J210" s="84"/>
    </row>
    <row r="211" spans="1:10" s="78" customFormat="1" ht="11.25" customHeight="1">
      <c r="A211" s="81"/>
      <c r="B211" s="81"/>
      <c r="C211" s="81"/>
      <c r="D211" s="82"/>
      <c r="E211" s="82"/>
      <c r="F211" s="82"/>
      <c r="G211" s="82"/>
      <c r="H211" s="82"/>
      <c r="I211" s="83"/>
      <c r="J211" s="84"/>
    </row>
    <row r="212" spans="1:9" ht="11.25" customHeight="1">
      <c r="A212" s="11"/>
      <c r="B212" s="11"/>
      <c r="C212" s="11"/>
      <c r="D212" s="21"/>
      <c r="E212" s="21"/>
      <c r="F212" s="21"/>
      <c r="G212" s="21"/>
      <c r="H212" s="21"/>
      <c r="I212" s="83"/>
    </row>
    <row r="213" spans="1:9" ht="11.25" customHeight="1">
      <c r="A213" s="11"/>
      <c r="B213" s="11"/>
      <c r="C213" s="11"/>
      <c r="D213" s="21"/>
      <c r="E213" s="21"/>
      <c r="F213" s="21"/>
      <c r="G213" s="21"/>
      <c r="H213" s="21"/>
      <c r="I213" s="83"/>
    </row>
    <row r="214" spans="1:9" ht="11.25" customHeight="1">
      <c r="A214" s="11"/>
      <c r="B214" s="11"/>
      <c r="C214" s="11"/>
      <c r="D214" s="21"/>
      <c r="E214" s="21"/>
      <c r="F214" s="21"/>
      <c r="G214" s="21"/>
      <c r="H214" s="21"/>
      <c r="I214" s="83"/>
    </row>
    <row r="215" spans="1:9" ht="11.25" customHeight="1">
      <c r="A215" s="11"/>
      <c r="B215" s="11"/>
      <c r="C215" s="11"/>
      <c r="D215" s="21"/>
      <c r="E215" s="21"/>
      <c r="F215" s="21"/>
      <c r="G215" s="21"/>
      <c r="H215" s="21"/>
      <c r="I215" s="83"/>
    </row>
    <row r="216" spans="1:9" ht="11.25" customHeight="1">
      <c r="A216" s="11"/>
      <c r="B216" s="11"/>
      <c r="C216" s="11"/>
      <c r="D216" s="21"/>
      <c r="E216" s="21"/>
      <c r="F216" s="21"/>
      <c r="G216" s="21"/>
      <c r="H216" s="21"/>
      <c r="I216" s="83"/>
    </row>
    <row r="217" spans="1:9" ht="11.25" customHeight="1">
      <c r="A217" s="11"/>
      <c r="B217" s="11"/>
      <c r="C217" s="11"/>
      <c r="D217" s="21"/>
      <c r="E217" s="21"/>
      <c r="F217" s="21"/>
      <c r="G217" s="21"/>
      <c r="H217" s="21"/>
      <c r="I217" s="83"/>
    </row>
    <row r="218" spans="1:9" ht="11.25" customHeight="1">
      <c r="A218" s="11"/>
      <c r="B218" s="11"/>
      <c r="C218" s="11"/>
      <c r="D218" s="21"/>
      <c r="E218" s="21"/>
      <c r="F218" s="21"/>
      <c r="G218" s="21"/>
      <c r="H218" s="21"/>
      <c r="I218" s="83"/>
    </row>
    <row r="219" spans="1:9" ht="11.25" customHeight="1">
      <c r="A219" s="11"/>
      <c r="B219" s="11"/>
      <c r="C219" s="11"/>
      <c r="D219" s="21"/>
      <c r="E219" s="21"/>
      <c r="F219" s="21"/>
      <c r="G219" s="21"/>
      <c r="H219" s="21"/>
      <c r="I219" s="83"/>
    </row>
    <row r="220" spans="1:9" ht="11.25" customHeight="1">
      <c r="A220" s="11"/>
      <c r="B220" s="11"/>
      <c r="C220" s="11"/>
      <c r="D220" s="21"/>
      <c r="E220" s="21"/>
      <c r="F220" s="21"/>
      <c r="G220" s="21"/>
      <c r="H220" s="21"/>
      <c r="I220" s="83"/>
    </row>
    <row r="221" spans="1:9" ht="11.25" customHeight="1">
      <c r="A221" s="11"/>
      <c r="B221" s="11"/>
      <c r="C221" s="11"/>
      <c r="D221" s="21"/>
      <c r="E221" s="21"/>
      <c r="F221" s="21"/>
      <c r="G221" s="21"/>
      <c r="H221" s="21"/>
      <c r="I221" s="83"/>
    </row>
    <row r="222" spans="1:9" ht="11.25" customHeight="1">
      <c r="A222" s="11"/>
      <c r="B222" s="11"/>
      <c r="C222" s="11"/>
      <c r="D222" s="21"/>
      <c r="E222" s="21"/>
      <c r="F222" s="21"/>
      <c r="G222" s="21"/>
      <c r="H222" s="21"/>
      <c r="I222" s="83"/>
    </row>
    <row r="223" spans="1:9" ht="11.25" customHeight="1">
      <c r="A223" s="11"/>
      <c r="B223" s="11"/>
      <c r="C223" s="11"/>
      <c r="D223" s="21"/>
      <c r="E223" s="21"/>
      <c r="F223" s="21"/>
      <c r="G223" s="21"/>
      <c r="H223" s="21"/>
      <c r="I223" s="83"/>
    </row>
    <row r="224" spans="1:2" ht="23.25" customHeight="1">
      <c r="A224" s="11"/>
      <c r="B224" s="11"/>
    </row>
    <row r="225" ht="9.75" customHeight="1"/>
    <row r="226" spans="1:8" ht="12.75" customHeight="1">
      <c r="A226" s="21"/>
      <c r="B226" s="21"/>
      <c r="C226" s="21"/>
      <c r="D226" s="3"/>
      <c r="E226" s="3"/>
      <c r="F226" s="3"/>
      <c r="G226" s="3"/>
      <c r="H226" s="3"/>
    </row>
  </sheetData>
  <sheetProtection/>
  <mergeCells count="5">
    <mergeCell ref="C11:I11"/>
    <mergeCell ref="D19:H19"/>
    <mergeCell ref="D20:H20"/>
    <mergeCell ref="F12:I12"/>
    <mergeCell ref="D16:H18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0" customWidth="1"/>
    <col min="2" max="2" width="3.625" style="0" hidden="1" customWidth="1"/>
    <col min="3" max="3" width="5.25390625" style="0" customWidth="1"/>
    <col min="4" max="4" width="4.00390625" style="0" customWidth="1"/>
    <col min="5" max="5" width="4.875" style="0" customWidth="1"/>
    <col min="6" max="6" width="7.375" style="0" customWidth="1"/>
    <col min="7" max="7" width="4.125" style="0" customWidth="1"/>
    <col min="8" max="8" width="4.75390625" style="0" customWidth="1"/>
    <col min="9" max="11" width="11.875" style="0" customWidth="1"/>
  </cols>
  <sheetData>
    <row r="1" spans="3:11" ht="14.25" customHeight="1">
      <c r="C1" s="27" t="s">
        <v>37</v>
      </c>
      <c r="D1" s="11"/>
      <c r="E1" s="11"/>
      <c r="F1" s="11"/>
      <c r="G1" s="11"/>
      <c r="H1" s="11"/>
      <c r="J1" s="10" t="s">
        <v>33</v>
      </c>
      <c r="K1" s="10"/>
    </row>
    <row r="2" spans="1:11" ht="9" customHeight="1">
      <c r="A2" s="26"/>
      <c r="B2" s="26"/>
      <c r="C2" s="26"/>
      <c r="D2" s="14"/>
      <c r="E2" s="14"/>
      <c r="F2" s="14"/>
      <c r="G2" s="14"/>
      <c r="H2" s="14"/>
      <c r="I2" s="15"/>
      <c r="J2" s="15"/>
      <c r="K2" s="15"/>
    </row>
    <row r="3" spans="1:11" ht="12.75">
      <c r="A3" s="38"/>
      <c r="B3" s="53"/>
      <c r="C3" s="53" t="s">
        <v>12</v>
      </c>
      <c r="D3" s="168" t="s">
        <v>8</v>
      </c>
      <c r="E3" s="169"/>
      <c r="F3" s="169"/>
      <c r="G3" s="169"/>
      <c r="H3" s="170"/>
      <c r="I3" s="60" t="s">
        <v>48</v>
      </c>
      <c r="J3" s="39"/>
      <c r="K3" s="53" t="s">
        <v>3</v>
      </c>
    </row>
    <row r="4" spans="1:11" ht="12.75">
      <c r="A4" s="64"/>
      <c r="B4" s="7"/>
      <c r="C4" s="8" t="s">
        <v>13</v>
      </c>
      <c r="D4" s="171" t="s">
        <v>52</v>
      </c>
      <c r="E4" s="172"/>
      <c r="F4" s="172"/>
      <c r="G4" s="172"/>
      <c r="H4" s="173"/>
      <c r="I4" s="6" t="s">
        <v>47</v>
      </c>
      <c r="J4" s="24" t="s">
        <v>36</v>
      </c>
      <c r="K4" s="6" t="s">
        <v>4</v>
      </c>
    </row>
    <row r="5" spans="1:11" ht="11.25" customHeight="1">
      <c r="A5" s="24" t="s">
        <v>6</v>
      </c>
      <c r="B5" s="8"/>
      <c r="C5" s="8" t="s">
        <v>14</v>
      </c>
      <c r="D5" s="174" t="s">
        <v>58</v>
      </c>
      <c r="E5" s="175"/>
      <c r="F5" s="175"/>
      <c r="G5" s="175"/>
      <c r="H5" s="176"/>
      <c r="I5" s="6" t="s">
        <v>4</v>
      </c>
      <c r="J5" s="6"/>
      <c r="K5" s="6"/>
    </row>
    <row r="6" spans="1:11" ht="12.75">
      <c r="A6" s="65">
        <v>1</v>
      </c>
      <c r="B6" s="4"/>
      <c r="C6" s="65">
        <v>2</v>
      </c>
      <c r="D6" s="177">
        <v>3</v>
      </c>
      <c r="E6" s="178"/>
      <c r="F6" s="178"/>
      <c r="G6" s="178"/>
      <c r="H6" s="179"/>
      <c r="I6" s="66" t="s">
        <v>2</v>
      </c>
      <c r="J6" s="66" t="s">
        <v>38</v>
      </c>
      <c r="K6" s="66" t="s">
        <v>39</v>
      </c>
    </row>
    <row r="7" spans="1:11" ht="15" customHeight="1">
      <c r="A7" s="29" t="s">
        <v>11</v>
      </c>
      <c r="B7" s="31"/>
      <c r="C7" s="32" t="s">
        <v>18</v>
      </c>
      <c r="D7" s="161"/>
      <c r="E7" s="162"/>
      <c r="F7" s="163"/>
      <c r="G7" s="163"/>
      <c r="H7" s="164"/>
      <c r="I7" s="42">
        <f>I9</f>
        <v>93084689.6</v>
      </c>
      <c r="J7" s="101">
        <f>J9</f>
        <v>45288645.56</v>
      </c>
      <c r="K7" s="44">
        <f aca="true" t="shared" si="0" ref="K7:K102">IF(ISNUMBER(I7),I7,0)-IF(ISNUMBER(J7),J7,0)</f>
        <v>47796044.03999999</v>
      </c>
    </row>
    <row r="8" spans="1:11" ht="12.75">
      <c r="A8" s="47" t="s">
        <v>7</v>
      </c>
      <c r="B8" s="31">
        <v>2</v>
      </c>
      <c r="C8" s="49"/>
      <c r="D8" s="50"/>
      <c r="E8" s="51"/>
      <c r="F8" s="51"/>
      <c r="G8" s="51"/>
      <c r="H8" s="48"/>
      <c r="I8" s="55"/>
      <c r="J8" s="56"/>
      <c r="K8" s="44"/>
    </row>
    <row r="9" spans="1:11" ht="21.75" customHeight="1">
      <c r="A9" s="47" t="s">
        <v>199</v>
      </c>
      <c r="B9" s="31">
        <v>2</v>
      </c>
      <c r="C9" s="49"/>
      <c r="D9" s="50" t="s">
        <v>65</v>
      </c>
      <c r="E9" s="51" t="s">
        <v>157</v>
      </c>
      <c r="F9" s="51" t="s">
        <v>157</v>
      </c>
      <c r="G9" s="51" t="s">
        <v>157</v>
      </c>
      <c r="H9" s="48" t="s">
        <v>157</v>
      </c>
      <c r="I9" s="42">
        <f>I10+I18+I55+I62+I117+I138+I146+I190+I203+I248+I318+I330+I366+I410+I440+I307+I467</f>
        <v>93084689.6</v>
      </c>
      <c r="J9" s="42">
        <f>J10+J18+J55+J62+J117+J138+J146+J190+J203+J248+J318+J330+J366+J410+J440+J307+J467</f>
        <v>45288645.56</v>
      </c>
      <c r="K9" s="44">
        <f t="shared" si="0"/>
        <v>47796044.03999999</v>
      </c>
    </row>
    <row r="10" spans="1:11" s="78" customFormat="1" ht="33.75" customHeight="1">
      <c r="A10" s="70" t="s">
        <v>200</v>
      </c>
      <c r="B10" s="71">
        <v>2</v>
      </c>
      <c r="C10" s="72"/>
      <c r="D10" s="73" t="s">
        <v>65</v>
      </c>
      <c r="E10" s="74" t="s">
        <v>158</v>
      </c>
      <c r="F10" s="74" t="s">
        <v>157</v>
      </c>
      <c r="G10" s="74" t="s">
        <v>157</v>
      </c>
      <c r="H10" s="75" t="s">
        <v>157</v>
      </c>
      <c r="I10" s="76">
        <f>I11</f>
        <v>1028424</v>
      </c>
      <c r="J10" s="76">
        <f>J11</f>
        <v>439772</v>
      </c>
      <c r="K10" s="77">
        <f t="shared" si="0"/>
        <v>588652</v>
      </c>
    </row>
    <row r="11" spans="1:11" s="78" customFormat="1" ht="22.5" customHeight="1">
      <c r="A11" s="70" t="s">
        <v>201</v>
      </c>
      <c r="B11" s="71">
        <v>2</v>
      </c>
      <c r="C11" s="72"/>
      <c r="D11" s="73" t="s">
        <v>65</v>
      </c>
      <c r="E11" s="74" t="s">
        <v>158</v>
      </c>
      <c r="F11" s="74" t="s">
        <v>439</v>
      </c>
      <c r="G11" s="74" t="s">
        <v>157</v>
      </c>
      <c r="H11" s="75" t="s">
        <v>157</v>
      </c>
      <c r="I11" s="76">
        <f>I12+I17</f>
        <v>1028424</v>
      </c>
      <c r="J11" s="76">
        <f>J12+J17</f>
        <v>439772</v>
      </c>
      <c r="K11" s="77">
        <f t="shared" si="0"/>
        <v>588652</v>
      </c>
    </row>
    <row r="12" spans="1:11" s="78" customFormat="1" ht="22.5" customHeight="1">
      <c r="A12" s="70" t="s">
        <v>202</v>
      </c>
      <c r="B12" s="71">
        <v>2</v>
      </c>
      <c r="C12" s="72"/>
      <c r="D12" s="73" t="s">
        <v>65</v>
      </c>
      <c r="E12" s="74" t="s">
        <v>158</v>
      </c>
      <c r="F12" s="74" t="s">
        <v>439</v>
      </c>
      <c r="G12" s="74" t="s">
        <v>440</v>
      </c>
      <c r="H12" s="75" t="s">
        <v>157</v>
      </c>
      <c r="I12" s="76">
        <f aca="true" t="shared" si="1" ref="I12:J14">I13</f>
        <v>1028424</v>
      </c>
      <c r="J12" s="76">
        <f t="shared" si="1"/>
        <v>439772</v>
      </c>
      <c r="K12" s="77">
        <f t="shared" si="0"/>
        <v>588652</v>
      </c>
    </row>
    <row r="13" spans="1:11" s="78" customFormat="1" ht="12.75" customHeight="1">
      <c r="A13" s="70" t="s">
        <v>203</v>
      </c>
      <c r="B13" s="71">
        <v>2</v>
      </c>
      <c r="C13" s="72"/>
      <c r="D13" s="73" t="s">
        <v>65</v>
      </c>
      <c r="E13" s="74" t="s">
        <v>158</v>
      </c>
      <c r="F13" s="74" t="s">
        <v>439</v>
      </c>
      <c r="G13" s="74" t="s">
        <v>440</v>
      </c>
      <c r="H13" s="75" t="s">
        <v>18</v>
      </c>
      <c r="I13" s="76">
        <f t="shared" si="1"/>
        <v>1028424</v>
      </c>
      <c r="J13" s="76">
        <f t="shared" si="1"/>
        <v>439772</v>
      </c>
      <c r="K13" s="77">
        <f t="shared" si="0"/>
        <v>588652</v>
      </c>
    </row>
    <row r="14" spans="1:11" s="78" customFormat="1" ht="12.75" customHeight="1">
      <c r="A14" s="70" t="s">
        <v>204</v>
      </c>
      <c r="B14" s="71">
        <v>2</v>
      </c>
      <c r="C14" s="72"/>
      <c r="D14" s="73" t="s">
        <v>65</v>
      </c>
      <c r="E14" s="74" t="s">
        <v>158</v>
      </c>
      <c r="F14" s="74" t="s">
        <v>439</v>
      </c>
      <c r="G14" s="74" t="s">
        <v>440</v>
      </c>
      <c r="H14" s="75" t="s">
        <v>176</v>
      </c>
      <c r="I14" s="76">
        <f t="shared" si="1"/>
        <v>1028424</v>
      </c>
      <c r="J14" s="79">
        <f t="shared" si="1"/>
        <v>439772</v>
      </c>
      <c r="K14" s="77">
        <f t="shared" si="0"/>
        <v>588652</v>
      </c>
    </row>
    <row r="15" spans="1:11" s="78" customFormat="1" ht="12.75" customHeight="1">
      <c r="A15" s="70" t="s">
        <v>205</v>
      </c>
      <c r="B15" s="71">
        <v>2</v>
      </c>
      <c r="C15" s="72"/>
      <c r="D15" s="73" t="s">
        <v>65</v>
      </c>
      <c r="E15" s="74" t="s">
        <v>158</v>
      </c>
      <c r="F15" s="74" t="s">
        <v>439</v>
      </c>
      <c r="G15" s="74" t="s">
        <v>440</v>
      </c>
      <c r="H15" s="75" t="s">
        <v>177</v>
      </c>
      <c r="I15" s="76">
        <v>1028424</v>
      </c>
      <c r="J15" s="102">
        <v>439772</v>
      </c>
      <c r="K15" s="77">
        <f t="shared" si="0"/>
        <v>588652</v>
      </c>
    </row>
    <row r="16" spans="1:11" s="78" customFormat="1" ht="12.75" customHeight="1" hidden="1">
      <c r="A16" s="70" t="s">
        <v>205</v>
      </c>
      <c r="B16" s="71"/>
      <c r="C16" s="72"/>
      <c r="D16" s="73" t="s">
        <v>65</v>
      </c>
      <c r="E16" s="74" t="s">
        <v>158</v>
      </c>
      <c r="F16" s="74" t="s">
        <v>439</v>
      </c>
      <c r="G16" s="74" t="s">
        <v>441</v>
      </c>
      <c r="H16" s="75"/>
      <c r="I16" s="76">
        <f>I17</f>
        <v>0</v>
      </c>
      <c r="J16" s="101">
        <f>J17</f>
        <v>0</v>
      </c>
      <c r="K16" s="77">
        <f t="shared" si="0"/>
        <v>0</v>
      </c>
    </row>
    <row r="17" spans="1:11" s="78" customFormat="1" ht="12.75" customHeight="1" hidden="1">
      <c r="A17" s="70" t="s">
        <v>205</v>
      </c>
      <c r="B17" s="71"/>
      <c r="C17" s="72"/>
      <c r="D17" s="73" t="s">
        <v>65</v>
      </c>
      <c r="E17" s="74" t="s">
        <v>158</v>
      </c>
      <c r="F17" s="74" t="s">
        <v>439</v>
      </c>
      <c r="G17" s="74" t="s">
        <v>441</v>
      </c>
      <c r="H17" s="75" t="s">
        <v>177</v>
      </c>
      <c r="I17" s="76">
        <v>0</v>
      </c>
      <c r="J17" s="101">
        <v>0</v>
      </c>
      <c r="K17" s="77">
        <f t="shared" si="0"/>
        <v>0</v>
      </c>
    </row>
    <row r="18" spans="1:11" s="78" customFormat="1" ht="45.75" customHeight="1">
      <c r="A18" s="70" t="s">
        <v>206</v>
      </c>
      <c r="B18" s="71">
        <v>2</v>
      </c>
      <c r="C18" s="72"/>
      <c r="D18" s="73" t="s">
        <v>65</v>
      </c>
      <c r="E18" s="74" t="s">
        <v>159</v>
      </c>
      <c r="F18" s="74" t="s">
        <v>157</v>
      </c>
      <c r="G18" s="74" t="s">
        <v>157</v>
      </c>
      <c r="H18" s="75" t="s">
        <v>157</v>
      </c>
      <c r="I18" s="76">
        <f>I19+I41</f>
        <v>9481861.329999998</v>
      </c>
      <c r="J18" s="76">
        <f>J19+J41</f>
        <v>4495300.98</v>
      </c>
      <c r="K18" s="77">
        <f t="shared" si="0"/>
        <v>4986560.349999998</v>
      </c>
    </row>
    <row r="19" spans="1:11" s="78" customFormat="1" ht="12.75" customHeight="1">
      <c r="A19" s="70" t="s">
        <v>207</v>
      </c>
      <c r="B19" s="71">
        <v>2</v>
      </c>
      <c r="C19" s="72"/>
      <c r="D19" s="73" t="s">
        <v>65</v>
      </c>
      <c r="E19" s="74" t="s">
        <v>159</v>
      </c>
      <c r="F19" s="74" t="s">
        <v>442</v>
      </c>
      <c r="G19" s="74" t="s">
        <v>157</v>
      </c>
      <c r="H19" s="75" t="s">
        <v>157</v>
      </c>
      <c r="I19" s="76">
        <f>I20+I25+I38</f>
        <v>8859137.459999999</v>
      </c>
      <c r="J19" s="76">
        <f>J20+J25+J38</f>
        <v>4135445.16</v>
      </c>
      <c r="K19" s="77">
        <f t="shared" si="0"/>
        <v>4723692.299999999</v>
      </c>
    </row>
    <row r="20" spans="1:11" s="78" customFormat="1" ht="23.25" customHeight="1">
      <c r="A20" s="70" t="s">
        <v>202</v>
      </c>
      <c r="B20" s="71">
        <v>2</v>
      </c>
      <c r="C20" s="72"/>
      <c r="D20" s="73" t="s">
        <v>65</v>
      </c>
      <c r="E20" s="74" t="s">
        <v>159</v>
      </c>
      <c r="F20" s="74" t="s">
        <v>442</v>
      </c>
      <c r="G20" s="74" t="s">
        <v>443</v>
      </c>
      <c r="H20" s="75" t="s">
        <v>157</v>
      </c>
      <c r="I20" s="76">
        <f>I21</f>
        <v>6710877.609999999</v>
      </c>
      <c r="J20" s="76">
        <f>J21</f>
        <v>3168241.81</v>
      </c>
      <c r="K20" s="77">
        <f t="shared" si="0"/>
        <v>3542635.7999999993</v>
      </c>
    </row>
    <row r="21" spans="1:11" s="78" customFormat="1" ht="12.75" customHeight="1">
      <c r="A21" s="70" t="s">
        <v>203</v>
      </c>
      <c r="B21" s="71">
        <v>2</v>
      </c>
      <c r="C21" s="72"/>
      <c r="D21" s="73" t="s">
        <v>65</v>
      </c>
      <c r="E21" s="74" t="s">
        <v>159</v>
      </c>
      <c r="F21" s="74" t="s">
        <v>442</v>
      </c>
      <c r="G21" s="74" t="s">
        <v>443</v>
      </c>
      <c r="H21" s="75" t="s">
        <v>18</v>
      </c>
      <c r="I21" s="76">
        <f>I22</f>
        <v>6710877.609999999</v>
      </c>
      <c r="J21" s="76">
        <f>J22</f>
        <v>3168241.81</v>
      </c>
      <c r="K21" s="77">
        <f t="shared" si="0"/>
        <v>3542635.7999999993</v>
      </c>
    </row>
    <row r="22" spans="1:11" s="78" customFormat="1" ht="12.75" customHeight="1">
      <c r="A22" s="70" t="s">
        <v>208</v>
      </c>
      <c r="B22" s="71">
        <v>2</v>
      </c>
      <c r="C22" s="72"/>
      <c r="D22" s="73" t="s">
        <v>65</v>
      </c>
      <c r="E22" s="74" t="s">
        <v>159</v>
      </c>
      <c r="F22" s="74" t="s">
        <v>442</v>
      </c>
      <c r="G22" s="74" t="s">
        <v>443</v>
      </c>
      <c r="H22" s="75" t="s">
        <v>178</v>
      </c>
      <c r="I22" s="76">
        <f>I23+I24</f>
        <v>6710877.609999999</v>
      </c>
      <c r="J22" s="76">
        <f>J23+J24</f>
        <v>3168241.81</v>
      </c>
      <c r="K22" s="77">
        <f t="shared" si="0"/>
        <v>3542635.7999999993</v>
      </c>
    </row>
    <row r="23" spans="1:11" s="78" customFormat="1" ht="12.75" customHeight="1">
      <c r="A23" s="70" t="s">
        <v>209</v>
      </c>
      <c r="B23" s="71">
        <v>2</v>
      </c>
      <c r="C23" s="72"/>
      <c r="D23" s="73" t="s">
        <v>65</v>
      </c>
      <c r="E23" s="74" t="s">
        <v>159</v>
      </c>
      <c r="F23" s="74" t="s">
        <v>442</v>
      </c>
      <c r="G23" s="74" t="s">
        <v>443</v>
      </c>
      <c r="H23" s="75" t="s">
        <v>179</v>
      </c>
      <c r="I23" s="76">
        <v>5000653.96</v>
      </c>
      <c r="J23" s="102">
        <v>2388287.69</v>
      </c>
      <c r="K23" s="77">
        <f t="shared" si="0"/>
        <v>2612366.27</v>
      </c>
    </row>
    <row r="24" spans="1:11" s="78" customFormat="1" ht="12.75" customHeight="1">
      <c r="A24" s="70" t="s">
        <v>210</v>
      </c>
      <c r="B24" s="71">
        <v>2</v>
      </c>
      <c r="C24" s="72"/>
      <c r="D24" s="73" t="s">
        <v>65</v>
      </c>
      <c r="E24" s="74" t="s">
        <v>159</v>
      </c>
      <c r="F24" s="74" t="s">
        <v>442</v>
      </c>
      <c r="G24" s="74" t="s">
        <v>443</v>
      </c>
      <c r="H24" s="75" t="s">
        <v>180</v>
      </c>
      <c r="I24" s="76">
        <v>1710223.65</v>
      </c>
      <c r="J24" s="102">
        <v>779954.12</v>
      </c>
      <c r="K24" s="77">
        <f t="shared" si="0"/>
        <v>930269.5299999999</v>
      </c>
    </row>
    <row r="25" spans="1:11" s="124" customFormat="1" ht="12.75" customHeight="1">
      <c r="A25" s="120" t="s">
        <v>205</v>
      </c>
      <c r="B25" s="121"/>
      <c r="C25" s="122"/>
      <c r="D25" s="123" t="s">
        <v>65</v>
      </c>
      <c r="E25" s="119" t="s">
        <v>159</v>
      </c>
      <c r="F25" s="119" t="s">
        <v>442</v>
      </c>
      <c r="G25" s="119" t="s">
        <v>441</v>
      </c>
      <c r="H25" s="115"/>
      <c r="I25" s="116">
        <f>I26+I35</f>
        <v>2128259.85</v>
      </c>
      <c r="J25" s="116">
        <f>J26+J35</f>
        <v>962465.0399999999</v>
      </c>
      <c r="K25" s="77">
        <f t="shared" si="0"/>
        <v>1165794.81</v>
      </c>
    </row>
    <row r="26" spans="1:11" s="124" customFormat="1" ht="12.75" customHeight="1">
      <c r="A26" s="120" t="s">
        <v>203</v>
      </c>
      <c r="B26" s="121"/>
      <c r="C26" s="122"/>
      <c r="D26" s="123" t="s">
        <v>65</v>
      </c>
      <c r="E26" s="119" t="s">
        <v>159</v>
      </c>
      <c r="F26" s="119" t="s">
        <v>442</v>
      </c>
      <c r="G26" s="119" t="s">
        <v>441</v>
      </c>
      <c r="H26" s="115" t="s">
        <v>18</v>
      </c>
      <c r="I26" s="116">
        <f>I27+I34</f>
        <v>1626296.29</v>
      </c>
      <c r="J26" s="116">
        <f>J27+J34</f>
        <v>685231.83</v>
      </c>
      <c r="K26" s="77">
        <f t="shared" si="0"/>
        <v>941064.4600000001</v>
      </c>
    </row>
    <row r="27" spans="1:11" s="78" customFormat="1" ht="12.75" customHeight="1">
      <c r="A27" s="70" t="s">
        <v>204</v>
      </c>
      <c r="B27" s="71">
        <v>2</v>
      </c>
      <c r="C27" s="72"/>
      <c r="D27" s="73" t="s">
        <v>65</v>
      </c>
      <c r="E27" s="74" t="s">
        <v>159</v>
      </c>
      <c r="F27" s="74" t="s">
        <v>442</v>
      </c>
      <c r="G27" s="74" t="s">
        <v>441</v>
      </c>
      <c r="H27" s="75" t="s">
        <v>176</v>
      </c>
      <c r="I27" s="76">
        <f>SUM(I28:I33)</f>
        <v>1620985.44</v>
      </c>
      <c r="J27" s="76">
        <f>SUM(J28:J33)</f>
        <v>682753.98</v>
      </c>
      <c r="K27" s="77">
        <f t="shared" si="0"/>
        <v>938231.46</v>
      </c>
    </row>
    <row r="28" spans="1:11" s="78" customFormat="1" ht="12.75" customHeight="1">
      <c r="A28" s="70" t="s">
        <v>211</v>
      </c>
      <c r="B28" s="71">
        <v>2</v>
      </c>
      <c r="C28" s="72"/>
      <c r="D28" s="73" t="s">
        <v>65</v>
      </c>
      <c r="E28" s="74" t="s">
        <v>159</v>
      </c>
      <c r="F28" s="74" t="s">
        <v>442</v>
      </c>
      <c r="G28" s="74" t="s">
        <v>441</v>
      </c>
      <c r="H28" s="75" t="s">
        <v>181</v>
      </c>
      <c r="I28" s="76">
        <v>194771.72</v>
      </c>
      <c r="J28" s="102">
        <v>105932.09</v>
      </c>
      <c r="K28" s="77">
        <f t="shared" si="0"/>
        <v>88839.63</v>
      </c>
    </row>
    <row r="29" spans="1:11" s="78" customFormat="1" ht="12.75" customHeight="1">
      <c r="A29" s="70" t="s">
        <v>212</v>
      </c>
      <c r="B29" s="71">
        <v>2</v>
      </c>
      <c r="C29" s="72"/>
      <c r="D29" s="73" t="s">
        <v>65</v>
      </c>
      <c r="E29" s="74" t="s">
        <v>159</v>
      </c>
      <c r="F29" s="74" t="s">
        <v>442</v>
      </c>
      <c r="G29" s="74" t="s">
        <v>441</v>
      </c>
      <c r="H29" s="75" t="s">
        <v>182</v>
      </c>
      <c r="I29" s="76">
        <v>3500</v>
      </c>
      <c r="J29" s="102">
        <v>0</v>
      </c>
      <c r="K29" s="77">
        <f t="shared" si="0"/>
        <v>3500</v>
      </c>
    </row>
    <row r="30" spans="1:11" s="78" customFormat="1" ht="12.75" customHeight="1">
      <c r="A30" s="70" t="s">
        <v>213</v>
      </c>
      <c r="B30" s="71">
        <v>2</v>
      </c>
      <c r="C30" s="72"/>
      <c r="D30" s="73" t="s">
        <v>65</v>
      </c>
      <c r="E30" s="74" t="s">
        <v>159</v>
      </c>
      <c r="F30" s="74" t="s">
        <v>442</v>
      </c>
      <c r="G30" s="74" t="s">
        <v>441</v>
      </c>
      <c r="H30" s="75" t="s">
        <v>183</v>
      </c>
      <c r="I30" s="76">
        <v>883833.44</v>
      </c>
      <c r="J30" s="102">
        <v>118172.15</v>
      </c>
      <c r="K30" s="77">
        <f t="shared" si="0"/>
        <v>765661.2899999999</v>
      </c>
    </row>
    <row r="31" spans="1:11" s="78" customFormat="1" ht="12.75" customHeight="1" hidden="1">
      <c r="A31" s="70" t="s">
        <v>214</v>
      </c>
      <c r="B31" s="71">
        <v>2</v>
      </c>
      <c r="C31" s="72"/>
      <c r="D31" s="73" t="s">
        <v>65</v>
      </c>
      <c r="E31" s="74" t="s">
        <v>159</v>
      </c>
      <c r="F31" s="74" t="s">
        <v>442</v>
      </c>
      <c r="G31" s="74" t="s">
        <v>441</v>
      </c>
      <c r="H31" s="75" t="s">
        <v>184</v>
      </c>
      <c r="I31" s="76">
        <v>0</v>
      </c>
      <c r="J31" s="79">
        <v>0</v>
      </c>
      <c r="K31" s="77">
        <f t="shared" si="0"/>
        <v>0</v>
      </c>
    </row>
    <row r="32" spans="1:11" s="78" customFormat="1" ht="12.75" customHeight="1">
      <c r="A32" s="70" t="s">
        <v>215</v>
      </c>
      <c r="B32" s="71">
        <v>2</v>
      </c>
      <c r="C32" s="72"/>
      <c r="D32" s="73" t="s">
        <v>65</v>
      </c>
      <c r="E32" s="74" t="s">
        <v>159</v>
      </c>
      <c r="F32" s="74" t="s">
        <v>442</v>
      </c>
      <c r="G32" s="74" t="s">
        <v>441</v>
      </c>
      <c r="H32" s="75" t="s">
        <v>185</v>
      </c>
      <c r="I32" s="76">
        <v>151580</v>
      </c>
      <c r="J32" s="102">
        <v>89005.21</v>
      </c>
      <c r="K32" s="77">
        <f t="shared" si="0"/>
        <v>62574.78999999999</v>
      </c>
    </row>
    <row r="33" spans="1:11" s="78" customFormat="1" ht="12.75" customHeight="1">
      <c r="A33" s="70" t="s">
        <v>205</v>
      </c>
      <c r="B33" s="71">
        <v>2</v>
      </c>
      <c r="C33" s="72"/>
      <c r="D33" s="73" t="s">
        <v>65</v>
      </c>
      <c r="E33" s="74" t="s">
        <v>159</v>
      </c>
      <c r="F33" s="74" t="s">
        <v>442</v>
      </c>
      <c r="G33" s="74" t="s">
        <v>441</v>
      </c>
      <c r="H33" s="75" t="s">
        <v>177</v>
      </c>
      <c r="I33" s="76">
        <v>387300.28</v>
      </c>
      <c r="J33" s="102">
        <v>369644.53</v>
      </c>
      <c r="K33" s="77">
        <f t="shared" si="0"/>
        <v>17655.75</v>
      </c>
    </row>
    <row r="34" spans="1:11" s="78" customFormat="1" ht="12.75" customHeight="1">
      <c r="A34" s="70" t="s">
        <v>216</v>
      </c>
      <c r="B34" s="71">
        <v>2</v>
      </c>
      <c r="C34" s="72"/>
      <c r="D34" s="73" t="s">
        <v>65</v>
      </c>
      <c r="E34" s="74" t="s">
        <v>159</v>
      </c>
      <c r="F34" s="74" t="s">
        <v>442</v>
      </c>
      <c r="G34" s="74" t="s">
        <v>441</v>
      </c>
      <c r="H34" s="75" t="s">
        <v>186</v>
      </c>
      <c r="I34" s="76">
        <v>5310.85</v>
      </c>
      <c r="J34" s="102">
        <v>2477.85</v>
      </c>
      <c r="K34" s="77">
        <f t="shared" si="0"/>
        <v>2833.0000000000005</v>
      </c>
    </row>
    <row r="35" spans="1:11" s="78" customFormat="1" ht="12.75" customHeight="1">
      <c r="A35" s="70" t="s">
        <v>217</v>
      </c>
      <c r="B35" s="71">
        <v>2</v>
      </c>
      <c r="C35" s="72"/>
      <c r="D35" s="73" t="s">
        <v>65</v>
      </c>
      <c r="E35" s="74" t="s">
        <v>159</v>
      </c>
      <c r="F35" s="74" t="s">
        <v>442</v>
      </c>
      <c r="G35" s="74" t="s">
        <v>441</v>
      </c>
      <c r="H35" s="75" t="s">
        <v>187</v>
      </c>
      <c r="I35" s="76">
        <f>I37+I36</f>
        <v>501963.56</v>
      </c>
      <c r="J35" s="76">
        <f>J37+J36</f>
        <v>277233.20999999996</v>
      </c>
      <c r="K35" s="77">
        <f t="shared" si="0"/>
        <v>224730.35000000003</v>
      </c>
    </row>
    <row r="36" spans="1:11" s="78" customFormat="1" ht="12.75" customHeight="1">
      <c r="A36" s="70" t="s">
        <v>218</v>
      </c>
      <c r="B36" s="71">
        <v>2</v>
      </c>
      <c r="C36" s="72"/>
      <c r="D36" s="73" t="s">
        <v>65</v>
      </c>
      <c r="E36" s="74" t="s">
        <v>159</v>
      </c>
      <c r="F36" s="74" t="s">
        <v>442</v>
      </c>
      <c r="G36" s="74" t="s">
        <v>441</v>
      </c>
      <c r="H36" s="75" t="s">
        <v>188</v>
      </c>
      <c r="I36" s="76">
        <v>77151.69</v>
      </c>
      <c r="J36" s="102">
        <v>77151.69</v>
      </c>
      <c r="K36" s="77">
        <f t="shared" si="0"/>
        <v>0</v>
      </c>
    </row>
    <row r="37" spans="1:11" s="78" customFormat="1" ht="12.75" customHeight="1">
      <c r="A37" s="70" t="s">
        <v>219</v>
      </c>
      <c r="B37" s="71">
        <v>2</v>
      </c>
      <c r="C37" s="72"/>
      <c r="D37" s="73" t="s">
        <v>65</v>
      </c>
      <c r="E37" s="74" t="s">
        <v>159</v>
      </c>
      <c r="F37" s="74" t="s">
        <v>442</v>
      </c>
      <c r="G37" s="74" t="s">
        <v>441</v>
      </c>
      <c r="H37" s="75" t="s">
        <v>189</v>
      </c>
      <c r="I37" s="76">
        <v>424811.87</v>
      </c>
      <c r="J37" s="102">
        <v>200081.52</v>
      </c>
      <c r="K37" s="77">
        <f t="shared" si="0"/>
        <v>224730.35</v>
      </c>
    </row>
    <row r="38" spans="1:11" s="78" customFormat="1" ht="12.75" customHeight="1">
      <c r="A38" s="70" t="s">
        <v>513</v>
      </c>
      <c r="B38" s="71"/>
      <c r="C38" s="72"/>
      <c r="D38" s="73" t="s">
        <v>65</v>
      </c>
      <c r="E38" s="74" t="s">
        <v>159</v>
      </c>
      <c r="F38" s="74" t="s">
        <v>442</v>
      </c>
      <c r="G38" s="74" t="s">
        <v>487</v>
      </c>
      <c r="H38" s="75"/>
      <c r="I38" s="76">
        <f>I39</f>
        <v>20000</v>
      </c>
      <c r="J38" s="76">
        <f>J39</f>
        <v>4738.31</v>
      </c>
      <c r="K38" s="77">
        <f t="shared" si="0"/>
        <v>15261.689999999999</v>
      </c>
    </row>
    <row r="39" spans="1:11" s="78" customFormat="1" ht="12.75" customHeight="1">
      <c r="A39" s="70" t="s">
        <v>203</v>
      </c>
      <c r="B39" s="71"/>
      <c r="C39" s="72"/>
      <c r="D39" s="73" t="s">
        <v>65</v>
      </c>
      <c r="E39" s="74" t="s">
        <v>159</v>
      </c>
      <c r="F39" s="74" t="s">
        <v>442</v>
      </c>
      <c r="G39" s="74" t="s">
        <v>487</v>
      </c>
      <c r="H39" s="75" t="s">
        <v>18</v>
      </c>
      <c r="I39" s="76">
        <f>I40</f>
        <v>20000</v>
      </c>
      <c r="J39" s="76">
        <f>J40</f>
        <v>4738.31</v>
      </c>
      <c r="K39" s="77">
        <f t="shared" si="0"/>
        <v>15261.689999999999</v>
      </c>
    </row>
    <row r="40" spans="1:11" s="78" customFormat="1" ht="12.75" customHeight="1">
      <c r="A40" s="70" t="s">
        <v>216</v>
      </c>
      <c r="B40" s="71"/>
      <c r="C40" s="72"/>
      <c r="D40" s="73" t="s">
        <v>65</v>
      </c>
      <c r="E40" s="74" t="s">
        <v>159</v>
      </c>
      <c r="F40" s="74" t="s">
        <v>442</v>
      </c>
      <c r="G40" s="74" t="s">
        <v>487</v>
      </c>
      <c r="H40" s="75" t="s">
        <v>186</v>
      </c>
      <c r="I40" s="76">
        <v>20000</v>
      </c>
      <c r="J40" s="101">
        <v>4738.31</v>
      </c>
      <c r="K40" s="77">
        <f t="shared" si="0"/>
        <v>15261.689999999999</v>
      </c>
    </row>
    <row r="41" spans="1:11" s="78" customFormat="1" ht="34.5" customHeight="1">
      <c r="A41" s="70" t="s">
        <v>220</v>
      </c>
      <c r="B41" s="71">
        <v>2</v>
      </c>
      <c r="C41" s="72"/>
      <c r="D41" s="73" t="s">
        <v>65</v>
      </c>
      <c r="E41" s="74" t="s">
        <v>159</v>
      </c>
      <c r="F41" s="74" t="s">
        <v>444</v>
      </c>
      <c r="G41" s="74" t="s">
        <v>157</v>
      </c>
      <c r="H41" s="75" t="s">
        <v>157</v>
      </c>
      <c r="I41" s="76">
        <f aca="true" t="shared" si="2" ref="I41:J43">I42</f>
        <v>622723.87</v>
      </c>
      <c r="J41" s="76">
        <f t="shared" si="2"/>
        <v>359855.82</v>
      </c>
      <c r="K41" s="77">
        <f t="shared" si="0"/>
        <v>262868.05</v>
      </c>
    </row>
    <row r="42" spans="1:11" s="78" customFormat="1" ht="24" customHeight="1">
      <c r="A42" s="70" t="s">
        <v>202</v>
      </c>
      <c r="B42" s="71">
        <v>2</v>
      </c>
      <c r="C42" s="72"/>
      <c r="D42" s="73" t="s">
        <v>65</v>
      </c>
      <c r="E42" s="74" t="s">
        <v>159</v>
      </c>
      <c r="F42" s="74" t="s">
        <v>444</v>
      </c>
      <c r="G42" s="74" t="s">
        <v>443</v>
      </c>
      <c r="H42" s="75" t="s">
        <v>157</v>
      </c>
      <c r="I42" s="76">
        <f t="shared" si="2"/>
        <v>622723.87</v>
      </c>
      <c r="J42" s="76">
        <f t="shared" si="2"/>
        <v>359855.82</v>
      </c>
      <c r="K42" s="77">
        <f t="shared" si="0"/>
        <v>262868.05</v>
      </c>
    </row>
    <row r="43" spans="1:11" s="78" customFormat="1" ht="12.75" customHeight="1">
      <c r="A43" s="70" t="s">
        <v>203</v>
      </c>
      <c r="B43" s="71">
        <v>2</v>
      </c>
      <c r="C43" s="72"/>
      <c r="D43" s="73" t="s">
        <v>65</v>
      </c>
      <c r="E43" s="74" t="s">
        <v>159</v>
      </c>
      <c r="F43" s="74" t="s">
        <v>444</v>
      </c>
      <c r="G43" s="74" t="s">
        <v>443</v>
      </c>
      <c r="H43" s="75" t="s">
        <v>18</v>
      </c>
      <c r="I43" s="76">
        <f t="shared" si="2"/>
        <v>622723.87</v>
      </c>
      <c r="J43" s="76">
        <f t="shared" si="2"/>
        <v>359855.82</v>
      </c>
      <c r="K43" s="77">
        <f t="shared" si="0"/>
        <v>262868.05</v>
      </c>
    </row>
    <row r="44" spans="1:11" s="78" customFormat="1" ht="12.75" customHeight="1">
      <c r="A44" s="70" t="s">
        <v>208</v>
      </c>
      <c r="B44" s="71">
        <v>2</v>
      </c>
      <c r="C44" s="72"/>
      <c r="D44" s="73" t="s">
        <v>65</v>
      </c>
      <c r="E44" s="74" t="s">
        <v>159</v>
      </c>
      <c r="F44" s="74" t="s">
        <v>444</v>
      </c>
      <c r="G44" s="74" t="s">
        <v>443</v>
      </c>
      <c r="H44" s="75" t="s">
        <v>178</v>
      </c>
      <c r="I44" s="76">
        <f>I45+I46</f>
        <v>622723.87</v>
      </c>
      <c r="J44" s="76">
        <f>J45+J46</f>
        <v>359855.82</v>
      </c>
      <c r="K44" s="77">
        <f t="shared" si="0"/>
        <v>262868.05</v>
      </c>
    </row>
    <row r="45" spans="1:11" s="78" customFormat="1" ht="12.75" customHeight="1">
      <c r="A45" s="70" t="s">
        <v>209</v>
      </c>
      <c r="B45" s="71">
        <v>2</v>
      </c>
      <c r="C45" s="72"/>
      <c r="D45" s="73" t="s">
        <v>65</v>
      </c>
      <c r="E45" s="74" t="s">
        <v>159</v>
      </c>
      <c r="F45" s="74" t="s">
        <v>444</v>
      </c>
      <c r="G45" s="74" t="s">
        <v>443</v>
      </c>
      <c r="H45" s="75" t="s">
        <v>179</v>
      </c>
      <c r="I45" s="76">
        <v>464026.73</v>
      </c>
      <c r="J45" s="102">
        <v>268093.59</v>
      </c>
      <c r="K45" s="77">
        <f t="shared" si="0"/>
        <v>195933.13999999996</v>
      </c>
    </row>
    <row r="46" spans="1:11" s="78" customFormat="1" ht="12.75" customHeight="1">
      <c r="A46" s="70" t="s">
        <v>210</v>
      </c>
      <c r="B46" s="71">
        <v>2</v>
      </c>
      <c r="C46" s="72"/>
      <c r="D46" s="73" t="s">
        <v>65</v>
      </c>
      <c r="E46" s="74" t="s">
        <v>159</v>
      </c>
      <c r="F46" s="74" t="s">
        <v>444</v>
      </c>
      <c r="G46" s="74" t="s">
        <v>443</v>
      </c>
      <c r="H46" s="75" t="s">
        <v>180</v>
      </c>
      <c r="I46" s="76">
        <v>158697.14</v>
      </c>
      <c r="J46" s="102">
        <v>91762.23</v>
      </c>
      <c r="K46" s="77">
        <f t="shared" si="0"/>
        <v>66934.91000000002</v>
      </c>
    </row>
    <row r="47" spans="1:11" s="78" customFormat="1" ht="12.75" customHeight="1" hidden="1">
      <c r="A47" s="70" t="s">
        <v>300</v>
      </c>
      <c r="B47" s="71"/>
      <c r="C47" s="72"/>
      <c r="D47" s="73" t="s">
        <v>65</v>
      </c>
      <c r="E47" s="74" t="s">
        <v>297</v>
      </c>
      <c r="F47" s="74"/>
      <c r="G47" s="74"/>
      <c r="H47" s="75"/>
      <c r="I47" s="76">
        <f aca="true" t="shared" si="3" ref="I47:J49">I48</f>
        <v>0</v>
      </c>
      <c r="J47" s="76">
        <f t="shared" si="3"/>
        <v>0</v>
      </c>
      <c r="K47" s="77">
        <f t="shared" si="0"/>
        <v>0</v>
      </c>
    </row>
    <row r="48" spans="1:11" s="78" customFormat="1" ht="12.75" customHeight="1" hidden="1">
      <c r="A48" s="70" t="s">
        <v>300</v>
      </c>
      <c r="B48" s="71">
        <v>2</v>
      </c>
      <c r="C48" s="72"/>
      <c r="D48" s="73" t="s">
        <v>65</v>
      </c>
      <c r="E48" s="74" t="s">
        <v>297</v>
      </c>
      <c r="F48" s="74" t="s">
        <v>298</v>
      </c>
      <c r="G48" s="74" t="s">
        <v>157</v>
      </c>
      <c r="H48" s="75" t="s">
        <v>157</v>
      </c>
      <c r="I48" s="76">
        <f t="shared" si="3"/>
        <v>0</v>
      </c>
      <c r="J48" s="76">
        <f t="shared" si="3"/>
        <v>0</v>
      </c>
      <c r="K48" s="77">
        <f aca="true" t="shared" si="4" ref="K48:K54">IF(ISNUMBER(I48),I48,0)-IF(ISNUMBER(J48),J48,0)</f>
        <v>0</v>
      </c>
    </row>
    <row r="49" spans="1:11" s="78" customFormat="1" ht="23.25" customHeight="1" hidden="1">
      <c r="A49" s="70" t="s">
        <v>202</v>
      </c>
      <c r="B49" s="71">
        <v>2</v>
      </c>
      <c r="C49" s="72"/>
      <c r="D49" s="73" t="s">
        <v>65</v>
      </c>
      <c r="E49" s="74" t="s">
        <v>297</v>
      </c>
      <c r="F49" s="74" t="s">
        <v>298</v>
      </c>
      <c r="G49" s="74" t="s">
        <v>175</v>
      </c>
      <c r="H49" s="75" t="s">
        <v>157</v>
      </c>
      <c r="I49" s="76">
        <f t="shared" si="3"/>
        <v>0</v>
      </c>
      <c r="J49" s="76">
        <f t="shared" si="3"/>
        <v>0</v>
      </c>
      <c r="K49" s="77">
        <f t="shared" si="4"/>
        <v>0</v>
      </c>
    </row>
    <row r="50" spans="1:11" s="78" customFormat="1" ht="12.75" customHeight="1" hidden="1">
      <c r="A50" s="70" t="s">
        <v>203</v>
      </c>
      <c r="B50" s="71">
        <v>2</v>
      </c>
      <c r="C50" s="72"/>
      <c r="D50" s="73" t="s">
        <v>65</v>
      </c>
      <c r="E50" s="74" t="s">
        <v>297</v>
      </c>
      <c r="F50" s="74" t="s">
        <v>298</v>
      </c>
      <c r="G50" s="74" t="s">
        <v>175</v>
      </c>
      <c r="H50" s="75" t="s">
        <v>18</v>
      </c>
      <c r="I50" s="76">
        <f>I51+I54</f>
        <v>0</v>
      </c>
      <c r="J50" s="76">
        <f>J51+J54</f>
        <v>0</v>
      </c>
      <c r="K50" s="77">
        <f t="shared" si="4"/>
        <v>0</v>
      </c>
    </row>
    <row r="51" spans="1:11" s="78" customFormat="1" ht="12.75" customHeight="1" hidden="1">
      <c r="A51" s="70" t="s">
        <v>204</v>
      </c>
      <c r="B51" s="71">
        <v>2</v>
      </c>
      <c r="C51" s="72"/>
      <c r="D51" s="73" t="s">
        <v>65</v>
      </c>
      <c r="E51" s="74" t="s">
        <v>297</v>
      </c>
      <c r="F51" s="74" t="s">
        <v>298</v>
      </c>
      <c r="G51" s="74" t="s">
        <v>175</v>
      </c>
      <c r="H51" s="75" t="s">
        <v>176</v>
      </c>
      <c r="I51" s="76">
        <f>I53+I52</f>
        <v>0</v>
      </c>
      <c r="J51" s="76">
        <f>J53+J52</f>
        <v>0</v>
      </c>
      <c r="K51" s="77">
        <f t="shared" si="4"/>
        <v>0</v>
      </c>
    </row>
    <row r="52" spans="1:11" s="78" customFormat="1" ht="12.75" customHeight="1" hidden="1">
      <c r="A52" s="70" t="s">
        <v>212</v>
      </c>
      <c r="B52" s="71">
        <v>2</v>
      </c>
      <c r="C52" s="72"/>
      <c r="D52" s="73" t="s">
        <v>65</v>
      </c>
      <c r="E52" s="74" t="s">
        <v>297</v>
      </c>
      <c r="F52" s="74" t="s">
        <v>298</v>
      </c>
      <c r="G52" s="74" t="s">
        <v>175</v>
      </c>
      <c r="H52" s="75" t="s">
        <v>182</v>
      </c>
      <c r="I52" s="76">
        <v>0</v>
      </c>
      <c r="J52" s="79">
        <v>0</v>
      </c>
      <c r="K52" s="77">
        <f t="shared" si="4"/>
        <v>0</v>
      </c>
    </row>
    <row r="53" spans="1:11" s="78" customFormat="1" ht="12.75" customHeight="1" hidden="1">
      <c r="A53" s="70" t="s">
        <v>299</v>
      </c>
      <c r="B53" s="71">
        <v>2</v>
      </c>
      <c r="C53" s="72"/>
      <c r="D53" s="73" t="s">
        <v>65</v>
      </c>
      <c r="E53" s="74" t="s">
        <v>297</v>
      </c>
      <c r="F53" s="74" t="s">
        <v>298</v>
      </c>
      <c r="G53" s="74" t="s">
        <v>175</v>
      </c>
      <c r="H53" s="75" t="s">
        <v>177</v>
      </c>
      <c r="I53" s="76">
        <v>0</v>
      </c>
      <c r="J53" s="79">
        <v>0</v>
      </c>
      <c r="K53" s="77">
        <f t="shared" si="4"/>
        <v>0</v>
      </c>
    </row>
    <row r="54" spans="1:11" s="78" customFormat="1" ht="12.75" customHeight="1" hidden="1">
      <c r="A54" s="70" t="s">
        <v>216</v>
      </c>
      <c r="B54" s="71">
        <v>2</v>
      </c>
      <c r="C54" s="72"/>
      <c r="D54" s="73" t="s">
        <v>65</v>
      </c>
      <c r="E54" s="74" t="s">
        <v>297</v>
      </c>
      <c r="F54" s="74" t="s">
        <v>298</v>
      </c>
      <c r="G54" s="74" t="s">
        <v>175</v>
      </c>
      <c r="H54" s="75" t="s">
        <v>186</v>
      </c>
      <c r="I54" s="76">
        <v>0</v>
      </c>
      <c r="J54" s="79">
        <v>0</v>
      </c>
      <c r="K54" s="77">
        <f t="shared" si="4"/>
        <v>0</v>
      </c>
    </row>
    <row r="55" spans="1:11" s="78" customFormat="1" ht="12.75" customHeight="1">
      <c r="A55" s="70" t="s">
        <v>221</v>
      </c>
      <c r="B55" s="71">
        <v>2</v>
      </c>
      <c r="C55" s="72"/>
      <c r="D55" s="73" t="s">
        <v>65</v>
      </c>
      <c r="E55" s="74" t="s">
        <v>160</v>
      </c>
      <c r="F55" s="74" t="s">
        <v>157</v>
      </c>
      <c r="G55" s="74" t="s">
        <v>157</v>
      </c>
      <c r="H55" s="75" t="s">
        <v>157</v>
      </c>
      <c r="I55" s="76">
        <f>I56</f>
        <v>150000</v>
      </c>
      <c r="J55" s="76">
        <f aca="true" t="shared" si="5" ref="I55:J57">J56</f>
        <v>15000</v>
      </c>
      <c r="K55" s="77">
        <f t="shared" si="0"/>
        <v>135000</v>
      </c>
    </row>
    <row r="56" spans="1:11" s="78" customFormat="1" ht="12.75" customHeight="1">
      <c r="A56" s="70" t="s">
        <v>222</v>
      </c>
      <c r="B56" s="71">
        <v>2</v>
      </c>
      <c r="C56" s="72"/>
      <c r="D56" s="73" t="s">
        <v>65</v>
      </c>
      <c r="E56" s="74" t="s">
        <v>160</v>
      </c>
      <c r="F56" s="74" t="s">
        <v>445</v>
      </c>
      <c r="G56" s="74" t="s">
        <v>157</v>
      </c>
      <c r="H56" s="75" t="s">
        <v>157</v>
      </c>
      <c r="I56" s="76">
        <f t="shared" si="5"/>
        <v>150000</v>
      </c>
      <c r="J56" s="76">
        <f t="shared" si="5"/>
        <v>15000</v>
      </c>
      <c r="K56" s="77">
        <f t="shared" si="0"/>
        <v>135000</v>
      </c>
    </row>
    <row r="57" spans="1:11" s="78" customFormat="1" ht="12.75" customHeight="1">
      <c r="A57" s="70" t="s">
        <v>216</v>
      </c>
      <c r="B57" s="71">
        <v>2</v>
      </c>
      <c r="C57" s="72"/>
      <c r="D57" s="73" t="s">
        <v>65</v>
      </c>
      <c r="E57" s="74" t="s">
        <v>160</v>
      </c>
      <c r="F57" s="74" t="s">
        <v>445</v>
      </c>
      <c r="G57" s="74" t="s">
        <v>446</v>
      </c>
      <c r="H57" s="75" t="s">
        <v>157</v>
      </c>
      <c r="I57" s="76">
        <f t="shared" si="5"/>
        <v>150000</v>
      </c>
      <c r="J57" s="76">
        <f t="shared" si="5"/>
        <v>15000</v>
      </c>
      <c r="K57" s="77">
        <f t="shared" si="0"/>
        <v>135000</v>
      </c>
    </row>
    <row r="58" spans="1:11" s="78" customFormat="1" ht="12.75" customHeight="1">
      <c r="A58" s="70" t="s">
        <v>203</v>
      </c>
      <c r="B58" s="71">
        <v>2</v>
      </c>
      <c r="C58" s="72"/>
      <c r="D58" s="73" t="s">
        <v>65</v>
      </c>
      <c r="E58" s="74" t="s">
        <v>160</v>
      </c>
      <c r="F58" s="74" t="s">
        <v>445</v>
      </c>
      <c r="G58" s="74" t="s">
        <v>446</v>
      </c>
      <c r="H58" s="75" t="s">
        <v>18</v>
      </c>
      <c r="I58" s="76">
        <f>I59+I61</f>
        <v>150000</v>
      </c>
      <c r="J58" s="76">
        <f>J59+J61</f>
        <v>15000</v>
      </c>
      <c r="K58" s="77">
        <f t="shared" si="0"/>
        <v>135000</v>
      </c>
    </row>
    <row r="59" spans="1:11" s="78" customFormat="1" ht="12.75" customHeight="1" hidden="1">
      <c r="A59" s="70" t="s">
        <v>223</v>
      </c>
      <c r="B59" s="71">
        <v>2</v>
      </c>
      <c r="C59" s="72"/>
      <c r="D59" s="73" t="s">
        <v>65</v>
      </c>
      <c r="E59" s="74" t="s">
        <v>160</v>
      </c>
      <c r="F59" s="74" t="s">
        <v>445</v>
      </c>
      <c r="G59" s="74" t="s">
        <v>175</v>
      </c>
      <c r="H59" s="75" t="s">
        <v>190</v>
      </c>
      <c r="I59" s="76">
        <f>I60</f>
        <v>0</v>
      </c>
      <c r="J59" s="76">
        <f>J60</f>
        <v>0</v>
      </c>
      <c r="K59" s="77">
        <f t="shared" si="0"/>
        <v>0</v>
      </c>
    </row>
    <row r="60" spans="1:11" s="78" customFormat="1" ht="12.75" customHeight="1" hidden="1">
      <c r="A60" s="70" t="s">
        <v>224</v>
      </c>
      <c r="B60" s="71">
        <v>2</v>
      </c>
      <c r="C60" s="72"/>
      <c r="D60" s="73" t="s">
        <v>65</v>
      </c>
      <c r="E60" s="74" t="s">
        <v>160</v>
      </c>
      <c r="F60" s="74" t="s">
        <v>445</v>
      </c>
      <c r="G60" s="74" t="s">
        <v>175</v>
      </c>
      <c r="H60" s="75" t="s">
        <v>191</v>
      </c>
      <c r="I60" s="76">
        <v>0</v>
      </c>
      <c r="J60" s="79">
        <v>0</v>
      </c>
      <c r="K60" s="77">
        <f t="shared" si="0"/>
        <v>0</v>
      </c>
    </row>
    <row r="61" spans="1:11" s="78" customFormat="1" ht="12.75" customHeight="1">
      <c r="A61" s="70" t="s">
        <v>216</v>
      </c>
      <c r="B61" s="71">
        <v>2</v>
      </c>
      <c r="C61" s="72"/>
      <c r="D61" s="73" t="s">
        <v>65</v>
      </c>
      <c r="E61" s="74" t="s">
        <v>160</v>
      </c>
      <c r="F61" s="74" t="s">
        <v>445</v>
      </c>
      <c r="G61" s="74" t="s">
        <v>446</v>
      </c>
      <c r="H61" s="75" t="s">
        <v>186</v>
      </c>
      <c r="I61" s="76">
        <v>150000</v>
      </c>
      <c r="J61" s="102">
        <v>15000</v>
      </c>
      <c r="K61" s="77">
        <f t="shared" si="0"/>
        <v>135000</v>
      </c>
    </row>
    <row r="62" spans="1:11" s="124" customFormat="1" ht="12.75" customHeight="1">
      <c r="A62" s="120" t="s">
        <v>225</v>
      </c>
      <c r="B62" s="121">
        <v>2</v>
      </c>
      <c r="C62" s="122"/>
      <c r="D62" s="123" t="s">
        <v>65</v>
      </c>
      <c r="E62" s="119" t="s">
        <v>161</v>
      </c>
      <c r="F62" s="119" t="s">
        <v>157</v>
      </c>
      <c r="G62" s="119" t="s">
        <v>157</v>
      </c>
      <c r="H62" s="115" t="s">
        <v>157</v>
      </c>
      <c r="I62" s="116">
        <f>I63+I71+I81+I88+I111</f>
        <v>1828105.32</v>
      </c>
      <c r="J62" s="116">
        <f>J63+J71+J81+J88+J111</f>
        <v>849934.2699999999</v>
      </c>
      <c r="K62" s="117">
        <f t="shared" si="0"/>
        <v>978171.0500000002</v>
      </c>
    </row>
    <row r="63" spans="1:11" s="124" customFormat="1" ht="23.25" customHeight="1">
      <c r="A63" s="120" t="s">
        <v>418</v>
      </c>
      <c r="B63" s="121">
        <v>2</v>
      </c>
      <c r="C63" s="122"/>
      <c r="D63" s="123" t="s">
        <v>65</v>
      </c>
      <c r="E63" s="119" t="s">
        <v>161</v>
      </c>
      <c r="F63" s="119" t="s">
        <v>447</v>
      </c>
      <c r="G63" s="119" t="s">
        <v>157</v>
      </c>
      <c r="H63" s="115" t="s">
        <v>157</v>
      </c>
      <c r="I63" s="116">
        <f>I64</f>
        <v>160300</v>
      </c>
      <c r="J63" s="116">
        <f>J64</f>
        <v>60300</v>
      </c>
      <c r="K63" s="117">
        <f t="shared" si="0"/>
        <v>100000</v>
      </c>
    </row>
    <row r="64" spans="1:11" s="124" customFormat="1" ht="12.75" customHeight="1">
      <c r="A64" s="120" t="s">
        <v>216</v>
      </c>
      <c r="B64" s="121">
        <v>2</v>
      </c>
      <c r="C64" s="122"/>
      <c r="D64" s="123" t="s">
        <v>65</v>
      </c>
      <c r="E64" s="119" t="s">
        <v>161</v>
      </c>
      <c r="F64" s="119" t="s">
        <v>447</v>
      </c>
      <c r="G64" s="119" t="s">
        <v>441</v>
      </c>
      <c r="H64" s="115" t="s">
        <v>157</v>
      </c>
      <c r="I64" s="116">
        <f>I65+I69</f>
        <v>160300</v>
      </c>
      <c r="J64" s="116">
        <f>J65+J69</f>
        <v>60300</v>
      </c>
      <c r="K64" s="117">
        <f t="shared" si="0"/>
        <v>100000</v>
      </c>
    </row>
    <row r="65" spans="1:11" s="124" customFormat="1" ht="12.75" customHeight="1">
      <c r="A65" s="120" t="s">
        <v>203</v>
      </c>
      <c r="B65" s="121">
        <v>2</v>
      </c>
      <c r="C65" s="122"/>
      <c r="D65" s="123" t="s">
        <v>65</v>
      </c>
      <c r="E65" s="119" t="s">
        <v>161</v>
      </c>
      <c r="F65" s="119" t="s">
        <v>447</v>
      </c>
      <c r="G65" s="119" t="s">
        <v>441</v>
      </c>
      <c r="H65" s="115" t="s">
        <v>18</v>
      </c>
      <c r="I65" s="116">
        <f>I66</f>
        <v>60300</v>
      </c>
      <c r="J65" s="116">
        <f>J66</f>
        <v>60300</v>
      </c>
      <c r="K65" s="117">
        <f t="shared" si="0"/>
        <v>0</v>
      </c>
    </row>
    <row r="66" spans="1:11" s="124" customFormat="1" ht="12.75" customHeight="1">
      <c r="A66" s="120" t="s">
        <v>204</v>
      </c>
      <c r="B66" s="121">
        <v>2</v>
      </c>
      <c r="C66" s="122"/>
      <c r="D66" s="123" t="s">
        <v>65</v>
      </c>
      <c r="E66" s="119" t="s">
        <v>161</v>
      </c>
      <c r="F66" s="119" t="s">
        <v>447</v>
      </c>
      <c r="G66" s="119" t="s">
        <v>441</v>
      </c>
      <c r="H66" s="115" t="s">
        <v>176</v>
      </c>
      <c r="I66" s="116">
        <f>I67+I68</f>
        <v>60300</v>
      </c>
      <c r="J66" s="116">
        <f>J67+J68</f>
        <v>60300</v>
      </c>
      <c r="K66" s="117">
        <f t="shared" si="0"/>
        <v>0</v>
      </c>
    </row>
    <row r="67" spans="1:11" s="124" customFormat="1" ht="12.75" customHeight="1">
      <c r="A67" s="120" t="s">
        <v>215</v>
      </c>
      <c r="B67" s="121">
        <v>2</v>
      </c>
      <c r="C67" s="122"/>
      <c r="D67" s="123" t="s">
        <v>65</v>
      </c>
      <c r="E67" s="119" t="s">
        <v>161</v>
      </c>
      <c r="F67" s="119" t="s">
        <v>447</v>
      </c>
      <c r="G67" s="119" t="s">
        <v>441</v>
      </c>
      <c r="H67" s="115" t="s">
        <v>185</v>
      </c>
      <c r="I67" s="116">
        <v>60300</v>
      </c>
      <c r="J67" s="118">
        <v>60300</v>
      </c>
      <c r="K67" s="117">
        <f t="shared" si="0"/>
        <v>0</v>
      </c>
    </row>
    <row r="68" spans="1:11" s="124" customFormat="1" ht="12.75" customHeight="1" hidden="1">
      <c r="A68" s="120" t="s">
        <v>205</v>
      </c>
      <c r="B68" s="121">
        <v>2</v>
      </c>
      <c r="C68" s="122"/>
      <c r="D68" s="123" t="s">
        <v>65</v>
      </c>
      <c r="E68" s="119" t="s">
        <v>161</v>
      </c>
      <c r="F68" s="119" t="s">
        <v>447</v>
      </c>
      <c r="G68" s="119" t="s">
        <v>441</v>
      </c>
      <c r="H68" s="115" t="s">
        <v>177</v>
      </c>
      <c r="I68" s="116">
        <v>0</v>
      </c>
      <c r="J68" s="118">
        <v>0</v>
      </c>
      <c r="K68" s="117">
        <f t="shared" si="0"/>
        <v>0</v>
      </c>
    </row>
    <row r="69" spans="1:11" s="124" customFormat="1" ht="12.75" customHeight="1">
      <c r="A69" s="120" t="s">
        <v>217</v>
      </c>
      <c r="B69" s="121">
        <v>2</v>
      </c>
      <c r="C69" s="122"/>
      <c r="D69" s="123" t="s">
        <v>65</v>
      </c>
      <c r="E69" s="119" t="s">
        <v>161</v>
      </c>
      <c r="F69" s="119" t="s">
        <v>447</v>
      </c>
      <c r="G69" s="119" t="s">
        <v>441</v>
      </c>
      <c r="H69" s="115" t="s">
        <v>187</v>
      </c>
      <c r="I69" s="116">
        <f>I70</f>
        <v>100000</v>
      </c>
      <c r="J69" s="116">
        <f>J70</f>
        <v>0</v>
      </c>
      <c r="K69" s="117">
        <f t="shared" si="0"/>
        <v>100000</v>
      </c>
    </row>
    <row r="70" spans="1:11" s="124" customFormat="1" ht="12.75" customHeight="1">
      <c r="A70" s="120" t="s">
        <v>218</v>
      </c>
      <c r="B70" s="121">
        <v>2</v>
      </c>
      <c r="C70" s="122"/>
      <c r="D70" s="123" t="s">
        <v>65</v>
      </c>
      <c r="E70" s="119" t="s">
        <v>161</v>
      </c>
      <c r="F70" s="119" t="s">
        <v>447</v>
      </c>
      <c r="G70" s="119" t="s">
        <v>441</v>
      </c>
      <c r="H70" s="115" t="s">
        <v>188</v>
      </c>
      <c r="I70" s="116">
        <v>100000</v>
      </c>
      <c r="J70" s="118">
        <v>0</v>
      </c>
      <c r="K70" s="117">
        <f t="shared" si="0"/>
        <v>100000</v>
      </c>
    </row>
    <row r="71" spans="1:11" s="124" customFormat="1" ht="34.5" customHeight="1">
      <c r="A71" s="120" t="s">
        <v>421</v>
      </c>
      <c r="B71" s="121">
        <v>2</v>
      </c>
      <c r="C71" s="122"/>
      <c r="D71" s="123" t="s">
        <v>65</v>
      </c>
      <c r="E71" s="119" t="s">
        <v>161</v>
      </c>
      <c r="F71" s="119" t="s">
        <v>449</v>
      </c>
      <c r="G71" s="119" t="s">
        <v>157</v>
      </c>
      <c r="H71" s="115" t="s">
        <v>157</v>
      </c>
      <c r="I71" s="116">
        <f>I72+I77</f>
        <v>200000</v>
      </c>
      <c r="J71" s="116">
        <f>J72+J77</f>
        <v>51563.619999999995</v>
      </c>
      <c r="K71" s="117">
        <f>IF(ISNUMBER(I71),I71,0)-IF(ISNUMBER(J71),J71,0)</f>
        <v>148436.38</v>
      </c>
    </row>
    <row r="72" spans="1:11" s="124" customFormat="1" ht="12.75" customHeight="1">
      <c r="A72" s="120" t="s">
        <v>216</v>
      </c>
      <c r="B72" s="121">
        <v>2</v>
      </c>
      <c r="C72" s="122"/>
      <c r="D72" s="123" t="s">
        <v>65</v>
      </c>
      <c r="E72" s="119" t="s">
        <v>161</v>
      </c>
      <c r="F72" s="119" t="s">
        <v>449</v>
      </c>
      <c r="G72" s="119" t="s">
        <v>443</v>
      </c>
      <c r="H72" s="115" t="s">
        <v>157</v>
      </c>
      <c r="I72" s="116">
        <f>I73</f>
        <v>30000</v>
      </c>
      <c r="J72" s="116">
        <f>J73</f>
        <v>10238.619999999999</v>
      </c>
      <c r="K72" s="117">
        <f aca="true" t="shared" si="6" ref="K72:K80">IF(ISNUMBER(I72),I72,0)-IF(ISNUMBER(J72),J72,0)</f>
        <v>19761.38</v>
      </c>
    </row>
    <row r="73" spans="1:11" s="124" customFormat="1" ht="12.75" customHeight="1">
      <c r="A73" s="120" t="s">
        <v>203</v>
      </c>
      <c r="B73" s="121">
        <v>2</v>
      </c>
      <c r="C73" s="122"/>
      <c r="D73" s="123" t="s">
        <v>65</v>
      </c>
      <c r="E73" s="119" t="s">
        <v>161</v>
      </c>
      <c r="F73" s="119" t="s">
        <v>449</v>
      </c>
      <c r="G73" s="119" t="s">
        <v>443</v>
      </c>
      <c r="H73" s="115" t="s">
        <v>18</v>
      </c>
      <c r="I73" s="116">
        <f>I74</f>
        <v>30000</v>
      </c>
      <c r="J73" s="116">
        <f>J74</f>
        <v>10238.619999999999</v>
      </c>
      <c r="K73" s="117">
        <f t="shared" si="6"/>
        <v>19761.38</v>
      </c>
    </row>
    <row r="74" spans="1:11" s="124" customFormat="1" ht="12.75" customHeight="1">
      <c r="A74" s="120" t="s">
        <v>208</v>
      </c>
      <c r="B74" s="121">
        <v>2</v>
      </c>
      <c r="C74" s="122"/>
      <c r="D74" s="123" t="s">
        <v>65</v>
      </c>
      <c r="E74" s="119" t="s">
        <v>161</v>
      </c>
      <c r="F74" s="119" t="s">
        <v>449</v>
      </c>
      <c r="G74" s="119" t="s">
        <v>443</v>
      </c>
      <c r="H74" s="115" t="s">
        <v>178</v>
      </c>
      <c r="I74" s="116">
        <f>SUM(I75:I76)</f>
        <v>30000</v>
      </c>
      <c r="J74" s="116">
        <f>SUM(J75:J76)</f>
        <v>10238.619999999999</v>
      </c>
      <c r="K74" s="117">
        <f t="shared" si="6"/>
        <v>19761.38</v>
      </c>
    </row>
    <row r="75" spans="1:11" s="124" customFormat="1" ht="12.75" customHeight="1">
      <c r="A75" s="120" t="s">
        <v>209</v>
      </c>
      <c r="B75" s="121">
        <v>2</v>
      </c>
      <c r="C75" s="122"/>
      <c r="D75" s="123" t="s">
        <v>65</v>
      </c>
      <c r="E75" s="119" t="s">
        <v>161</v>
      </c>
      <c r="F75" s="119" t="s">
        <v>449</v>
      </c>
      <c r="G75" s="119" t="s">
        <v>443</v>
      </c>
      <c r="H75" s="115" t="s">
        <v>179</v>
      </c>
      <c r="I75" s="116">
        <v>20940</v>
      </c>
      <c r="J75" s="118">
        <v>6690</v>
      </c>
      <c r="K75" s="117">
        <f t="shared" si="6"/>
        <v>14250</v>
      </c>
    </row>
    <row r="76" spans="1:11" s="124" customFormat="1" ht="12.75" customHeight="1">
      <c r="A76" s="120" t="s">
        <v>210</v>
      </c>
      <c r="B76" s="121">
        <v>2</v>
      </c>
      <c r="C76" s="122"/>
      <c r="D76" s="123" t="s">
        <v>65</v>
      </c>
      <c r="E76" s="119" t="s">
        <v>161</v>
      </c>
      <c r="F76" s="119" t="s">
        <v>449</v>
      </c>
      <c r="G76" s="119" t="s">
        <v>443</v>
      </c>
      <c r="H76" s="115" t="s">
        <v>180</v>
      </c>
      <c r="I76" s="116">
        <v>9060</v>
      </c>
      <c r="J76" s="118">
        <v>3548.62</v>
      </c>
      <c r="K76" s="117">
        <f t="shared" si="6"/>
        <v>5511.38</v>
      </c>
    </row>
    <row r="77" spans="1:11" s="124" customFormat="1" ht="12.75" customHeight="1">
      <c r="A77" s="120" t="s">
        <v>216</v>
      </c>
      <c r="B77" s="121"/>
      <c r="C77" s="122"/>
      <c r="D77" s="123" t="s">
        <v>65</v>
      </c>
      <c r="E77" s="119" t="s">
        <v>161</v>
      </c>
      <c r="F77" s="119" t="s">
        <v>449</v>
      </c>
      <c r="G77" s="119" t="s">
        <v>441</v>
      </c>
      <c r="H77" s="115"/>
      <c r="I77" s="116">
        <f aca="true" t="shared" si="7" ref="I77:J79">I78</f>
        <v>170000</v>
      </c>
      <c r="J77" s="116">
        <f t="shared" si="7"/>
        <v>41325</v>
      </c>
      <c r="K77" s="117">
        <f t="shared" si="6"/>
        <v>128675</v>
      </c>
    </row>
    <row r="78" spans="1:11" s="124" customFormat="1" ht="12.75" customHeight="1">
      <c r="A78" s="120" t="s">
        <v>203</v>
      </c>
      <c r="B78" s="121"/>
      <c r="C78" s="122"/>
      <c r="D78" s="123" t="s">
        <v>65</v>
      </c>
      <c r="E78" s="119" t="s">
        <v>161</v>
      </c>
      <c r="F78" s="119" t="s">
        <v>449</v>
      </c>
      <c r="G78" s="119" t="s">
        <v>441</v>
      </c>
      <c r="H78" s="115" t="s">
        <v>18</v>
      </c>
      <c r="I78" s="116">
        <f t="shared" si="7"/>
        <v>170000</v>
      </c>
      <c r="J78" s="116">
        <f t="shared" si="7"/>
        <v>41325</v>
      </c>
      <c r="K78" s="117">
        <f t="shared" si="6"/>
        <v>128675</v>
      </c>
    </row>
    <row r="79" spans="1:11" s="124" customFormat="1" ht="12.75" customHeight="1">
      <c r="A79" s="120" t="s">
        <v>204</v>
      </c>
      <c r="B79" s="121">
        <v>2</v>
      </c>
      <c r="C79" s="122"/>
      <c r="D79" s="123" t="s">
        <v>65</v>
      </c>
      <c r="E79" s="119" t="s">
        <v>161</v>
      </c>
      <c r="F79" s="119" t="s">
        <v>449</v>
      </c>
      <c r="G79" s="119" t="s">
        <v>441</v>
      </c>
      <c r="H79" s="115" t="s">
        <v>176</v>
      </c>
      <c r="I79" s="116">
        <f t="shared" si="7"/>
        <v>170000</v>
      </c>
      <c r="J79" s="116">
        <f t="shared" si="7"/>
        <v>41325</v>
      </c>
      <c r="K79" s="117">
        <f t="shared" si="6"/>
        <v>128675</v>
      </c>
    </row>
    <row r="80" spans="1:11" s="124" customFormat="1" ht="12.75" customHeight="1">
      <c r="A80" s="120" t="s">
        <v>205</v>
      </c>
      <c r="B80" s="121">
        <v>2</v>
      </c>
      <c r="C80" s="122"/>
      <c r="D80" s="123" t="s">
        <v>65</v>
      </c>
      <c r="E80" s="119" t="s">
        <v>161</v>
      </c>
      <c r="F80" s="119" t="s">
        <v>449</v>
      </c>
      <c r="G80" s="119" t="s">
        <v>441</v>
      </c>
      <c r="H80" s="115" t="s">
        <v>177</v>
      </c>
      <c r="I80" s="116">
        <v>170000</v>
      </c>
      <c r="J80" s="118">
        <v>41325</v>
      </c>
      <c r="K80" s="117">
        <f t="shared" si="6"/>
        <v>128675</v>
      </c>
    </row>
    <row r="81" spans="1:11" s="124" customFormat="1" ht="12.75" customHeight="1">
      <c r="A81" s="120" t="s">
        <v>285</v>
      </c>
      <c r="B81" s="121">
        <v>2</v>
      </c>
      <c r="C81" s="122"/>
      <c r="D81" s="123" t="s">
        <v>65</v>
      </c>
      <c r="E81" s="119" t="s">
        <v>161</v>
      </c>
      <c r="F81" s="119" t="s">
        <v>451</v>
      </c>
      <c r="G81" s="119" t="s">
        <v>157</v>
      </c>
      <c r="H81" s="115" t="s">
        <v>157</v>
      </c>
      <c r="I81" s="116">
        <f aca="true" t="shared" si="8" ref="I81:J84">I82</f>
        <v>200000</v>
      </c>
      <c r="J81" s="116">
        <f t="shared" si="8"/>
        <v>45100</v>
      </c>
      <c r="K81" s="117">
        <f aca="true" t="shared" si="9" ref="K81:K87">IF(ISNUMBER(I81),I81,0)-IF(ISNUMBER(J81),J81,0)</f>
        <v>154900</v>
      </c>
    </row>
    <row r="82" spans="1:11" s="124" customFormat="1" ht="12.75" customHeight="1">
      <c r="A82" s="120" t="s">
        <v>216</v>
      </c>
      <c r="B82" s="121">
        <v>2</v>
      </c>
      <c r="C82" s="122"/>
      <c r="D82" s="123" t="s">
        <v>65</v>
      </c>
      <c r="E82" s="119" t="s">
        <v>161</v>
      </c>
      <c r="F82" s="119" t="s">
        <v>451</v>
      </c>
      <c r="G82" s="119" t="s">
        <v>441</v>
      </c>
      <c r="H82" s="115" t="s">
        <v>157</v>
      </c>
      <c r="I82" s="116">
        <f>I83+I86</f>
        <v>200000</v>
      </c>
      <c r="J82" s="116">
        <f>J83+J86</f>
        <v>45100</v>
      </c>
      <c r="K82" s="117">
        <f t="shared" si="9"/>
        <v>154900</v>
      </c>
    </row>
    <row r="83" spans="1:11" s="124" customFormat="1" ht="12.75" customHeight="1">
      <c r="A83" s="120" t="s">
        <v>203</v>
      </c>
      <c r="B83" s="121">
        <v>2</v>
      </c>
      <c r="C83" s="122"/>
      <c r="D83" s="123" t="s">
        <v>65</v>
      </c>
      <c r="E83" s="119" t="s">
        <v>161</v>
      </c>
      <c r="F83" s="119" t="s">
        <v>451</v>
      </c>
      <c r="G83" s="119" t="s">
        <v>441</v>
      </c>
      <c r="H83" s="115" t="s">
        <v>18</v>
      </c>
      <c r="I83" s="116">
        <f t="shared" si="8"/>
        <v>16000</v>
      </c>
      <c r="J83" s="116">
        <f t="shared" si="8"/>
        <v>16000</v>
      </c>
      <c r="K83" s="117">
        <f t="shared" si="9"/>
        <v>0</v>
      </c>
    </row>
    <row r="84" spans="1:11" s="124" customFormat="1" ht="12.75" customHeight="1">
      <c r="A84" s="120" t="s">
        <v>204</v>
      </c>
      <c r="B84" s="121">
        <v>2</v>
      </c>
      <c r="C84" s="122"/>
      <c r="D84" s="123" t="s">
        <v>65</v>
      </c>
      <c r="E84" s="119" t="s">
        <v>161</v>
      </c>
      <c r="F84" s="119" t="s">
        <v>451</v>
      </c>
      <c r="G84" s="119" t="s">
        <v>441</v>
      </c>
      <c r="H84" s="115" t="s">
        <v>176</v>
      </c>
      <c r="I84" s="116">
        <f t="shared" si="8"/>
        <v>16000</v>
      </c>
      <c r="J84" s="116">
        <f t="shared" si="8"/>
        <v>16000</v>
      </c>
      <c r="K84" s="117">
        <f t="shared" si="9"/>
        <v>0</v>
      </c>
    </row>
    <row r="85" spans="1:11" s="124" customFormat="1" ht="12.75" customHeight="1">
      <c r="A85" s="120" t="s">
        <v>205</v>
      </c>
      <c r="B85" s="121">
        <v>2</v>
      </c>
      <c r="C85" s="122"/>
      <c r="D85" s="123" t="s">
        <v>65</v>
      </c>
      <c r="E85" s="119" t="s">
        <v>161</v>
      </c>
      <c r="F85" s="119" t="s">
        <v>451</v>
      </c>
      <c r="G85" s="119" t="s">
        <v>441</v>
      </c>
      <c r="H85" s="115" t="s">
        <v>177</v>
      </c>
      <c r="I85" s="116">
        <v>16000</v>
      </c>
      <c r="J85" s="118">
        <v>16000</v>
      </c>
      <c r="K85" s="117">
        <f t="shared" si="9"/>
        <v>0</v>
      </c>
    </row>
    <row r="86" spans="1:11" s="124" customFormat="1" ht="12.75" customHeight="1">
      <c r="A86" s="120" t="s">
        <v>217</v>
      </c>
      <c r="B86" s="121">
        <v>2</v>
      </c>
      <c r="C86" s="122"/>
      <c r="D86" s="123" t="s">
        <v>65</v>
      </c>
      <c r="E86" s="119" t="s">
        <v>161</v>
      </c>
      <c r="F86" s="119" t="s">
        <v>451</v>
      </c>
      <c r="G86" s="119" t="s">
        <v>441</v>
      </c>
      <c r="H86" s="115" t="s">
        <v>187</v>
      </c>
      <c r="I86" s="116">
        <f>I87</f>
        <v>184000</v>
      </c>
      <c r="J86" s="116">
        <f>J87</f>
        <v>29100</v>
      </c>
      <c r="K86" s="117">
        <f t="shared" si="9"/>
        <v>154900</v>
      </c>
    </row>
    <row r="87" spans="1:11" s="124" customFormat="1" ht="12.75" customHeight="1">
      <c r="A87" s="120" t="s">
        <v>218</v>
      </c>
      <c r="B87" s="121">
        <v>2</v>
      </c>
      <c r="C87" s="122"/>
      <c r="D87" s="123" t="s">
        <v>65</v>
      </c>
      <c r="E87" s="119" t="s">
        <v>161</v>
      </c>
      <c r="F87" s="119" t="s">
        <v>451</v>
      </c>
      <c r="G87" s="119" t="s">
        <v>441</v>
      </c>
      <c r="H87" s="115" t="s">
        <v>188</v>
      </c>
      <c r="I87" s="116">
        <v>184000</v>
      </c>
      <c r="J87" s="118">
        <v>29100</v>
      </c>
      <c r="K87" s="117">
        <f t="shared" si="9"/>
        <v>154900</v>
      </c>
    </row>
    <row r="88" spans="1:11" s="124" customFormat="1" ht="12.75" customHeight="1">
      <c r="A88" s="120" t="s">
        <v>226</v>
      </c>
      <c r="B88" s="121">
        <v>2</v>
      </c>
      <c r="C88" s="122"/>
      <c r="D88" s="123" t="s">
        <v>65</v>
      </c>
      <c r="E88" s="119" t="s">
        <v>161</v>
      </c>
      <c r="F88" s="119" t="s">
        <v>448</v>
      </c>
      <c r="G88" s="119" t="s">
        <v>157</v>
      </c>
      <c r="H88" s="115" t="s">
        <v>157</v>
      </c>
      <c r="I88" s="116">
        <f>I89+I102</f>
        <v>986575.3200000001</v>
      </c>
      <c r="J88" s="116">
        <f>J89+J102</f>
        <v>623184.6499999999</v>
      </c>
      <c r="K88" s="117">
        <f t="shared" si="0"/>
        <v>363390.67000000016</v>
      </c>
    </row>
    <row r="89" spans="1:11" s="124" customFormat="1" ht="22.5" customHeight="1">
      <c r="A89" s="120" t="s">
        <v>202</v>
      </c>
      <c r="B89" s="121">
        <v>2</v>
      </c>
      <c r="C89" s="122"/>
      <c r="D89" s="123" t="s">
        <v>65</v>
      </c>
      <c r="E89" s="119" t="s">
        <v>161</v>
      </c>
      <c r="F89" s="119" t="s">
        <v>448</v>
      </c>
      <c r="G89" s="119" t="s">
        <v>441</v>
      </c>
      <c r="H89" s="115" t="s">
        <v>157</v>
      </c>
      <c r="I89" s="116">
        <f>I90+I99</f>
        <v>915725.3200000001</v>
      </c>
      <c r="J89" s="116">
        <f>J90+J99</f>
        <v>552334.6499999999</v>
      </c>
      <c r="K89" s="117">
        <f t="shared" si="0"/>
        <v>363390.67000000016</v>
      </c>
    </row>
    <row r="90" spans="1:11" s="124" customFormat="1" ht="12.75" customHeight="1">
      <c r="A90" s="120" t="s">
        <v>203</v>
      </c>
      <c r="B90" s="121">
        <v>2</v>
      </c>
      <c r="C90" s="122"/>
      <c r="D90" s="123" t="s">
        <v>65</v>
      </c>
      <c r="E90" s="119" t="s">
        <v>161</v>
      </c>
      <c r="F90" s="119" t="s">
        <v>448</v>
      </c>
      <c r="G90" s="119" t="s">
        <v>441</v>
      </c>
      <c r="H90" s="115" t="s">
        <v>18</v>
      </c>
      <c r="I90" s="116">
        <f>I91+I98</f>
        <v>865725.3200000001</v>
      </c>
      <c r="J90" s="116">
        <f>J91+J98</f>
        <v>552334.6499999999</v>
      </c>
      <c r="K90" s="117">
        <f t="shared" si="0"/>
        <v>313390.67000000016</v>
      </c>
    </row>
    <row r="91" spans="1:11" s="124" customFormat="1" ht="12.75" customHeight="1">
      <c r="A91" s="120" t="s">
        <v>204</v>
      </c>
      <c r="B91" s="121">
        <v>2</v>
      </c>
      <c r="C91" s="122"/>
      <c r="D91" s="123" t="s">
        <v>65</v>
      </c>
      <c r="E91" s="119" t="s">
        <v>161</v>
      </c>
      <c r="F91" s="119" t="s">
        <v>448</v>
      </c>
      <c r="G91" s="119" t="s">
        <v>441</v>
      </c>
      <c r="H91" s="115" t="s">
        <v>176</v>
      </c>
      <c r="I91" s="116">
        <f>I93+I94+I95+I96+I97</f>
        <v>700855.8200000001</v>
      </c>
      <c r="J91" s="116">
        <f>J93+J94+J95+J96+J97</f>
        <v>387465.14999999997</v>
      </c>
      <c r="K91" s="117">
        <f t="shared" si="0"/>
        <v>313390.6700000001</v>
      </c>
    </row>
    <row r="92" spans="1:11" s="124" customFormat="1" ht="12.75" customHeight="1" hidden="1">
      <c r="A92" s="120" t="s">
        <v>211</v>
      </c>
      <c r="B92" s="121">
        <v>2</v>
      </c>
      <c r="C92" s="122"/>
      <c r="D92" s="123" t="s">
        <v>65</v>
      </c>
      <c r="E92" s="119" t="s">
        <v>161</v>
      </c>
      <c r="F92" s="119" t="s">
        <v>448</v>
      </c>
      <c r="G92" s="119" t="s">
        <v>441</v>
      </c>
      <c r="H92" s="115" t="s">
        <v>181</v>
      </c>
      <c r="I92" s="116"/>
      <c r="J92" s="118"/>
      <c r="K92" s="117">
        <f t="shared" si="0"/>
        <v>0</v>
      </c>
    </row>
    <row r="93" spans="1:11" s="124" customFormat="1" ht="12.75" customHeight="1">
      <c r="A93" s="120" t="s">
        <v>212</v>
      </c>
      <c r="B93" s="121"/>
      <c r="C93" s="122"/>
      <c r="D93" s="123" t="s">
        <v>65</v>
      </c>
      <c r="E93" s="119" t="s">
        <v>161</v>
      </c>
      <c r="F93" s="119" t="s">
        <v>448</v>
      </c>
      <c r="G93" s="119" t="s">
        <v>441</v>
      </c>
      <c r="H93" s="115" t="s">
        <v>182</v>
      </c>
      <c r="I93" s="116">
        <v>15000</v>
      </c>
      <c r="J93" s="118">
        <v>0</v>
      </c>
      <c r="K93" s="117">
        <f t="shared" si="0"/>
        <v>15000</v>
      </c>
    </row>
    <row r="94" spans="1:11" s="124" customFormat="1" ht="12.75" customHeight="1">
      <c r="A94" s="120" t="s">
        <v>213</v>
      </c>
      <c r="B94" s="121">
        <v>2</v>
      </c>
      <c r="C94" s="122"/>
      <c r="D94" s="123" t="s">
        <v>65</v>
      </c>
      <c r="E94" s="119" t="s">
        <v>161</v>
      </c>
      <c r="F94" s="119" t="s">
        <v>448</v>
      </c>
      <c r="G94" s="119" t="s">
        <v>441</v>
      </c>
      <c r="H94" s="115" t="s">
        <v>183</v>
      </c>
      <c r="I94" s="116">
        <v>7790.77</v>
      </c>
      <c r="J94" s="118">
        <v>2152.92</v>
      </c>
      <c r="K94" s="117">
        <f t="shared" si="0"/>
        <v>5637.85</v>
      </c>
    </row>
    <row r="95" spans="1:11" s="124" customFormat="1" ht="12.75" customHeight="1">
      <c r="A95" s="120" t="s">
        <v>214</v>
      </c>
      <c r="B95" s="121">
        <v>2</v>
      </c>
      <c r="C95" s="122"/>
      <c r="D95" s="123" t="s">
        <v>65</v>
      </c>
      <c r="E95" s="119" t="s">
        <v>161</v>
      </c>
      <c r="F95" s="119" t="s">
        <v>448</v>
      </c>
      <c r="G95" s="119" t="s">
        <v>441</v>
      </c>
      <c r="H95" s="115" t="s">
        <v>184</v>
      </c>
      <c r="I95" s="116">
        <v>7468</v>
      </c>
      <c r="J95" s="118">
        <v>7468</v>
      </c>
      <c r="K95" s="117">
        <f t="shared" si="0"/>
        <v>0</v>
      </c>
    </row>
    <row r="96" spans="1:11" s="124" customFormat="1" ht="12.75" customHeight="1">
      <c r="A96" s="120" t="s">
        <v>215</v>
      </c>
      <c r="B96" s="121">
        <v>2</v>
      </c>
      <c r="C96" s="122"/>
      <c r="D96" s="123" t="s">
        <v>65</v>
      </c>
      <c r="E96" s="119" t="s">
        <v>161</v>
      </c>
      <c r="F96" s="119" t="s">
        <v>448</v>
      </c>
      <c r="G96" s="119" t="s">
        <v>441</v>
      </c>
      <c r="H96" s="115" t="s">
        <v>185</v>
      </c>
      <c r="I96" s="116">
        <v>405504.4</v>
      </c>
      <c r="J96" s="118">
        <v>268144.23</v>
      </c>
      <c r="K96" s="117">
        <f t="shared" si="0"/>
        <v>137360.17000000004</v>
      </c>
    </row>
    <row r="97" spans="1:11" s="124" customFormat="1" ht="12.75" customHeight="1">
      <c r="A97" s="120" t="s">
        <v>205</v>
      </c>
      <c r="B97" s="121">
        <v>2</v>
      </c>
      <c r="C97" s="122"/>
      <c r="D97" s="123" t="s">
        <v>65</v>
      </c>
      <c r="E97" s="119" t="s">
        <v>161</v>
      </c>
      <c r="F97" s="119" t="s">
        <v>448</v>
      </c>
      <c r="G97" s="119" t="s">
        <v>441</v>
      </c>
      <c r="H97" s="115" t="s">
        <v>177</v>
      </c>
      <c r="I97" s="116">
        <v>265092.65</v>
      </c>
      <c r="J97" s="118">
        <v>109700</v>
      </c>
      <c r="K97" s="117">
        <f t="shared" si="0"/>
        <v>155392.65000000002</v>
      </c>
    </row>
    <row r="98" spans="1:11" s="124" customFormat="1" ht="12.75" customHeight="1">
      <c r="A98" s="120" t="s">
        <v>216</v>
      </c>
      <c r="B98" s="121">
        <v>2</v>
      </c>
      <c r="C98" s="122"/>
      <c r="D98" s="123" t="s">
        <v>65</v>
      </c>
      <c r="E98" s="119" t="s">
        <v>161</v>
      </c>
      <c r="F98" s="119" t="s">
        <v>448</v>
      </c>
      <c r="G98" s="119" t="s">
        <v>441</v>
      </c>
      <c r="H98" s="115" t="s">
        <v>186</v>
      </c>
      <c r="I98" s="116">
        <v>164869.5</v>
      </c>
      <c r="J98" s="118">
        <v>164869.5</v>
      </c>
      <c r="K98" s="117">
        <f t="shared" si="0"/>
        <v>0</v>
      </c>
    </row>
    <row r="99" spans="1:11" s="124" customFormat="1" ht="12.75" customHeight="1">
      <c r="A99" s="120" t="s">
        <v>217</v>
      </c>
      <c r="B99" s="121">
        <v>2</v>
      </c>
      <c r="C99" s="122"/>
      <c r="D99" s="123" t="s">
        <v>65</v>
      </c>
      <c r="E99" s="119" t="s">
        <v>161</v>
      </c>
      <c r="F99" s="119" t="s">
        <v>448</v>
      </c>
      <c r="G99" s="119" t="s">
        <v>441</v>
      </c>
      <c r="H99" s="115" t="s">
        <v>187</v>
      </c>
      <c r="I99" s="116">
        <f>I100+I101</f>
        <v>50000</v>
      </c>
      <c r="J99" s="116">
        <f>J100+J101</f>
        <v>0</v>
      </c>
      <c r="K99" s="117">
        <f t="shared" si="0"/>
        <v>50000</v>
      </c>
    </row>
    <row r="100" spans="1:11" s="124" customFormat="1" ht="12.75" customHeight="1" hidden="1">
      <c r="A100" s="120" t="s">
        <v>218</v>
      </c>
      <c r="B100" s="121"/>
      <c r="C100" s="122"/>
      <c r="D100" s="123" t="s">
        <v>65</v>
      </c>
      <c r="E100" s="119" t="s">
        <v>161</v>
      </c>
      <c r="F100" s="119" t="s">
        <v>448</v>
      </c>
      <c r="G100" s="119" t="s">
        <v>441</v>
      </c>
      <c r="H100" s="115" t="s">
        <v>188</v>
      </c>
      <c r="I100" s="116">
        <v>0</v>
      </c>
      <c r="J100" s="118">
        <v>0</v>
      </c>
      <c r="K100" s="117">
        <f t="shared" si="0"/>
        <v>0</v>
      </c>
    </row>
    <row r="101" spans="1:11" s="124" customFormat="1" ht="12.75" customHeight="1">
      <c r="A101" s="120" t="s">
        <v>219</v>
      </c>
      <c r="B101" s="121">
        <v>2</v>
      </c>
      <c r="C101" s="122"/>
      <c r="D101" s="123" t="s">
        <v>65</v>
      </c>
      <c r="E101" s="119" t="s">
        <v>161</v>
      </c>
      <c r="F101" s="119" t="s">
        <v>448</v>
      </c>
      <c r="G101" s="119" t="s">
        <v>441</v>
      </c>
      <c r="H101" s="115" t="s">
        <v>189</v>
      </c>
      <c r="I101" s="116">
        <v>50000</v>
      </c>
      <c r="J101" s="118">
        <v>0</v>
      </c>
      <c r="K101" s="117">
        <f t="shared" si="0"/>
        <v>50000</v>
      </c>
    </row>
    <row r="102" spans="1:11" s="124" customFormat="1" ht="15.75" customHeight="1">
      <c r="A102" s="120" t="s">
        <v>513</v>
      </c>
      <c r="B102" s="121">
        <v>2</v>
      </c>
      <c r="C102" s="122"/>
      <c r="D102" s="123" t="s">
        <v>65</v>
      </c>
      <c r="E102" s="119" t="s">
        <v>161</v>
      </c>
      <c r="F102" s="119" t="s">
        <v>448</v>
      </c>
      <c r="G102" s="119" t="s">
        <v>487</v>
      </c>
      <c r="H102" s="115" t="s">
        <v>157</v>
      </c>
      <c r="I102" s="116">
        <f>I103</f>
        <v>70850</v>
      </c>
      <c r="J102" s="116">
        <f>J103</f>
        <v>70850</v>
      </c>
      <c r="K102" s="117">
        <f t="shared" si="0"/>
        <v>0</v>
      </c>
    </row>
    <row r="103" spans="1:11" s="124" customFormat="1" ht="15.75" customHeight="1">
      <c r="A103" s="120" t="s">
        <v>203</v>
      </c>
      <c r="B103" s="121"/>
      <c r="C103" s="122"/>
      <c r="D103" s="123" t="s">
        <v>65</v>
      </c>
      <c r="E103" s="119" t="s">
        <v>161</v>
      </c>
      <c r="F103" s="119" t="s">
        <v>448</v>
      </c>
      <c r="G103" s="119" t="s">
        <v>487</v>
      </c>
      <c r="H103" s="115" t="s">
        <v>18</v>
      </c>
      <c r="I103" s="116">
        <f>I104</f>
        <v>70850</v>
      </c>
      <c r="J103" s="116">
        <f>J104</f>
        <v>70850</v>
      </c>
      <c r="K103" s="117">
        <f aca="true" t="shared" si="10" ref="K103:K225">IF(ISNUMBER(I103),I103,0)-IF(ISNUMBER(J103),J103,0)</f>
        <v>0</v>
      </c>
    </row>
    <row r="104" spans="1:11" s="124" customFormat="1" ht="15" customHeight="1">
      <c r="A104" s="120" t="s">
        <v>216</v>
      </c>
      <c r="B104" s="121">
        <v>2</v>
      </c>
      <c r="C104" s="122"/>
      <c r="D104" s="123" t="s">
        <v>65</v>
      </c>
      <c r="E104" s="119" t="s">
        <v>161</v>
      </c>
      <c r="F104" s="119" t="s">
        <v>448</v>
      </c>
      <c r="G104" s="119" t="s">
        <v>487</v>
      </c>
      <c r="H104" s="115" t="s">
        <v>186</v>
      </c>
      <c r="I104" s="116">
        <v>70850</v>
      </c>
      <c r="J104" s="116">
        <v>70850</v>
      </c>
      <c r="K104" s="117">
        <f t="shared" si="10"/>
        <v>0</v>
      </c>
    </row>
    <row r="105" spans="1:11" s="143" customFormat="1" ht="12.75" customHeight="1" hidden="1">
      <c r="A105" s="135" t="s">
        <v>203</v>
      </c>
      <c r="B105" s="136">
        <v>2</v>
      </c>
      <c r="C105" s="137"/>
      <c r="D105" s="138" t="s">
        <v>65</v>
      </c>
      <c r="E105" s="139" t="s">
        <v>161</v>
      </c>
      <c r="F105" s="139" t="s">
        <v>301</v>
      </c>
      <c r="G105" s="139" t="s">
        <v>441</v>
      </c>
      <c r="H105" s="140" t="s">
        <v>18</v>
      </c>
      <c r="I105" s="141">
        <f>I106</f>
        <v>0</v>
      </c>
      <c r="J105" s="141">
        <f>J106</f>
        <v>0</v>
      </c>
      <c r="K105" s="142">
        <f t="shared" si="10"/>
        <v>0</v>
      </c>
    </row>
    <row r="106" spans="1:11" s="143" customFormat="1" ht="12.75" customHeight="1" hidden="1">
      <c r="A106" s="135" t="s">
        <v>208</v>
      </c>
      <c r="B106" s="136">
        <v>2</v>
      </c>
      <c r="C106" s="137"/>
      <c r="D106" s="138" t="s">
        <v>65</v>
      </c>
      <c r="E106" s="139" t="s">
        <v>161</v>
      </c>
      <c r="F106" s="139" t="s">
        <v>301</v>
      </c>
      <c r="G106" s="139" t="s">
        <v>441</v>
      </c>
      <c r="H106" s="140" t="s">
        <v>178</v>
      </c>
      <c r="I106" s="141">
        <f>I107+I108</f>
        <v>0</v>
      </c>
      <c r="J106" s="141">
        <f>J107+J108</f>
        <v>0</v>
      </c>
      <c r="K106" s="142">
        <f t="shared" si="10"/>
        <v>0</v>
      </c>
    </row>
    <row r="107" spans="1:11" s="143" customFormat="1" ht="12.75" customHeight="1" hidden="1">
      <c r="A107" s="135" t="s">
        <v>209</v>
      </c>
      <c r="B107" s="136">
        <v>2</v>
      </c>
      <c r="C107" s="137"/>
      <c r="D107" s="138" t="s">
        <v>65</v>
      </c>
      <c r="E107" s="139" t="s">
        <v>161</v>
      </c>
      <c r="F107" s="139" t="s">
        <v>301</v>
      </c>
      <c r="G107" s="139" t="s">
        <v>441</v>
      </c>
      <c r="H107" s="140" t="s">
        <v>179</v>
      </c>
      <c r="I107" s="141">
        <f>0</f>
        <v>0</v>
      </c>
      <c r="J107" s="144">
        <v>0</v>
      </c>
      <c r="K107" s="142">
        <f t="shared" si="10"/>
        <v>0</v>
      </c>
    </row>
    <row r="108" spans="1:11" s="143" customFormat="1" ht="12.75" customHeight="1" hidden="1">
      <c r="A108" s="135" t="s">
        <v>210</v>
      </c>
      <c r="B108" s="136">
        <v>2</v>
      </c>
      <c r="C108" s="137"/>
      <c r="D108" s="138" t="s">
        <v>65</v>
      </c>
      <c r="E108" s="139" t="s">
        <v>161</v>
      </c>
      <c r="F108" s="139" t="s">
        <v>301</v>
      </c>
      <c r="G108" s="139" t="s">
        <v>441</v>
      </c>
      <c r="H108" s="140" t="s">
        <v>180</v>
      </c>
      <c r="I108" s="141">
        <f>0</f>
        <v>0</v>
      </c>
      <c r="J108" s="144">
        <v>0</v>
      </c>
      <c r="K108" s="142">
        <f t="shared" si="10"/>
        <v>0</v>
      </c>
    </row>
    <row r="109" spans="1:11" s="143" customFormat="1" ht="12.75" customHeight="1" hidden="1">
      <c r="A109" s="135" t="s">
        <v>219</v>
      </c>
      <c r="B109" s="136">
        <v>2</v>
      </c>
      <c r="C109" s="137"/>
      <c r="D109" s="138" t="s">
        <v>65</v>
      </c>
      <c r="E109" s="139" t="s">
        <v>161</v>
      </c>
      <c r="F109" s="139" t="s">
        <v>447</v>
      </c>
      <c r="G109" s="139" t="s">
        <v>441</v>
      </c>
      <c r="H109" s="140" t="s">
        <v>189</v>
      </c>
      <c r="I109" s="141"/>
      <c r="J109" s="144"/>
      <c r="K109" s="142">
        <f t="shared" si="10"/>
        <v>0</v>
      </c>
    </row>
    <row r="110" spans="1:11" s="143" customFormat="1" ht="12.75" customHeight="1" hidden="1">
      <c r="A110" s="135" t="s">
        <v>219</v>
      </c>
      <c r="B110" s="136"/>
      <c r="C110" s="137"/>
      <c r="D110" s="138" t="s">
        <v>65</v>
      </c>
      <c r="E110" s="139" t="s">
        <v>161</v>
      </c>
      <c r="F110" s="139" t="s">
        <v>447</v>
      </c>
      <c r="G110" s="139" t="s">
        <v>441</v>
      </c>
      <c r="H110" s="140" t="s">
        <v>189</v>
      </c>
      <c r="I110" s="141">
        <v>0</v>
      </c>
      <c r="J110" s="141">
        <v>0</v>
      </c>
      <c r="K110" s="142">
        <f t="shared" si="10"/>
        <v>0</v>
      </c>
    </row>
    <row r="111" spans="1:11" s="124" customFormat="1" ht="36.75" customHeight="1">
      <c r="A111" s="120" t="s">
        <v>343</v>
      </c>
      <c r="B111" s="121"/>
      <c r="C111" s="122"/>
      <c r="D111" s="123" t="s">
        <v>65</v>
      </c>
      <c r="E111" s="119" t="s">
        <v>161</v>
      </c>
      <c r="F111" s="119" t="s">
        <v>450</v>
      </c>
      <c r="G111" s="119"/>
      <c r="H111" s="115"/>
      <c r="I111" s="116">
        <f>I112</f>
        <v>281230</v>
      </c>
      <c r="J111" s="116">
        <f aca="true" t="shared" si="11" ref="I111:J113">J112</f>
        <v>69786</v>
      </c>
      <c r="K111" s="117">
        <f t="shared" si="10"/>
        <v>211444</v>
      </c>
    </row>
    <row r="112" spans="1:11" s="124" customFormat="1" ht="12.75" customHeight="1">
      <c r="A112" s="120" t="s">
        <v>216</v>
      </c>
      <c r="B112" s="121"/>
      <c r="C112" s="122"/>
      <c r="D112" s="123" t="s">
        <v>65</v>
      </c>
      <c r="E112" s="119" t="s">
        <v>161</v>
      </c>
      <c r="F112" s="119" t="s">
        <v>450</v>
      </c>
      <c r="G112" s="119" t="s">
        <v>443</v>
      </c>
      <c r="H112" s="115"/>
      <c r="I112" s="116">
        <f t="shared" si="11"/>
        <v>281230</v>
      </c>
      <c r="J112" s="116">
        <f t="shared" si="11"/>
        <v>69786</v>
      </c>
      <c r="K112" s="117">
        <f t="shared" si="10"/>
        <v>211444</v>
      </c>
    </row>
    <row r="113" spans="1:11" s="124" customFormat="1" ht="12.75" customHeight="1">
      <c r="A113" s="120" t="s">
        <v>203</v>
      </c>
      <c r="B113" s="121"/>
      <c r="C113" s="122"/>
      <c r="D113" s="123" t="s">
        <v>65</v>
      </c>
      <c r="E113" s="119" t="s">
        <v>161</v>
      </c>
      <c r="F113" s="119" t="s">
        <v>450</v>
      </c>
      <c r="G113" s="119" t="s">
        <v>443</v>
      </c>
      <c r="H113" s="115" t="s">
        <v>18</v>
      </c>
      <c r="I113" s="116">
        <f t="shared" si="11"/>
        <v>281230</v>
      </c>
      <c r="J113" s="116">
        <f t="shared" si="11"/>
        <v>69786</v>
      </c>
      <c r="K113" s="117">
        <f t="shared" si="10"/>
        <v>211444</v>
      </c>
    </row>
    <row r="114" spans="1:11" s="124" customFormat="1" ht="12.75" customHeight="1">
      <c r="A114" s="120" t="s">
        <v>204</v>
      </c>
      <c r="B114" s="121"/>
      <c r="C114" s="122"/>
      <c r="D114" s="123" t="s">
        <v>65</v>
      </c>
      <c r="E114" s="119" t="s">
        <v>161</v>
      </c>
      <c r="F114" s="119" t="s">
        <v>450</v>
      </c>
      <c r="G114" s="119" t="s">
        <v>443</v>
      </c>
      <c r="H114" s="115" t="s">
        <v>178</v>
      </c>
      <c r="I114" s="116">
        <f>I115+I116</f>
        <v>281230</v>
      </c>
      <c r="J114" s="116">
        <f>J115+J116</f>
        <v>69786</v>
      </c>
      <c r="K114" s="117">
        <f t="shared" si="10"/>
        <v>211444</v>
      </c>
    </row>
    <row r="115" spans="1:11" s="124" customFormat="1" ht="12.75" customHeight="1">
      <c r="A115" s="120" t="s">
        <v>209</v>
      </c>
      <c r="B115" s="121"/>
      <c r="C115" s="122"/>
      <c r="D115" s="123" t="s">
        <v>65</v>
      </c>
      <c r="E115" s="119" t="s">
        <v>161</v>
      </c>
      <c r="F115" s="119" t="s">
        <v>450</v>
      </c>
      <c r="G115" s="119" t="s">
        <v>443</v>
      </c>
      <c r="H115" s="115" t="s">
        <v>179</v>
      </c>
      <c r="I115" s="116">
        <v>216000</v>
      </c>
      <c r="J115" s="116">
        <v>54000</v>
      </c>
      <c r="K115" s="117">
        <f t="shared" si="10"/>
        <v>162000</v>
      </c>
    </row>
    <row r="116" spans="1:11" s="124" customFormat="1" ht="12.75" customHeight="1">
      <c r="A116" s="120" t="s">
        <v>210</v>
      </c>
      <c r="B116" s="121"/>
      <c r="C116" s="122"/>
      <c r="D116" s="123" t="s">
        <v>65</v>
      </c>
      <c r="E116" s="119" t="s">
        <v>161</v>
      </c>
      <c r="F116" s="119" t="s">
        <v>450</v>
      </c>
      <c r="G116" s="119" t="s">
        <v>443</v>
      </c>
      <c r="H116" s="115" t="s">
        <v>180</v>
      </c>
      <c r="I116" s="116">
        <v>65230</v>
      </c>
      <c r="J116" s="116">
        <v>15786</v>
      </c>
      <c r="K116" s="117">
        <f t="shared" si="10"/>
        <v>49444</v>
      </c>
    </row>
    <row r="117" spans="1:11" s="124" customFormat="1" ht="12.75" customHeight="1">
      <c r="A117" s="120" t="s">
        <v>227</v>
      </c>
      <c r="B117" s="121">
        <v>2</v>
      </c>
      <c r="C117" s="122"/>
      <c r="D117" s="123" t="s">
        <v>65</v>
      </c>
      <c r="E117" s="119" t="s">
        <v>162</v>
      </c>
      <c r="F117" s="119" t="s">
        <v>157</v>
      </c>
      <c r="G117" s="119" t="s">
        <v>157</v>
      </c>
      <c r="H117" s="115" t="s">
        <v>157</v>
      </c>
      <c r="I117" s="116">
        <f>I118+I123</f>
        <v>520135</v>
      </c>
      <c r="J117" s="116">
        <f>J118+J123</f>
        <v>202397.97</v>
      </c>
      <c r="K117" s="117">
        <f t="shared" si="10"/>
        <v>317737.03</v>
      </c>
    </row>
    <row r="118" spans="1:11" s="78" customFormat="1" ht="45" customHeight="1">
      <c r="A118" s="70" t="s">
        <v>419</v>
      </c>
      <c r="B118" s="71">
        <v>2</v>
      </c>
      <c r="C118" s="72"/>
      <c r="D118" s="73" t="s">
        <v>65</v>
      </c>
      <c r="E118" s="74" t="s">
        <v>162</v>
      </c>
      <c r="F118" s="74" t="s">
        <v>452</v>
      </c>
      <c r="G118" s="74" t="s">
        <v>443</v>
      </c>
      <c r="H118" s="75" t="s">
        <v>157</v>
      </c>
      <c r="I118" s="76">
        <f>I119</f>
        <v>492105.5</v>
      </c>
      <c r="J118" s="76">
        <f>J119</f>
        <v>193138.18</v>
      </c>
      <c r="K118" s="77">
        <f t="shared" si="10"/>
        <v>298967.32</v>
      </c>
    </row>
    <row r="119" spans="1:11" s="78" customFormat="1" ht="12.75" customHeight="1">
      <c r="A119" s="70" t="s">
        <v>203</v>
      </c>
      <c r="B119" s="71">
        <v>2</v>
      </c>
      <c r="C119" s="72"/>
      <c r="D119" s="73" t="s">
        <v>65</v>
      </c>
      <c r="E119" s="74" t="s">
        <v>162</v>
      </c>
      <c r="F119" s="74" t="s">
        <v>452</v>
      </c>
      <c r="G119" s="74" t="s">
        <v>443</v>
      </c>
      <c r="H119" s="75" t="s">
        <v>18</v>
      </c>
      <c r="I119" s="76">
        <f>I120</f>
        <v>492105.5</v>
      </c>
      <c r="J119" s="76">
        <f>J120</f>
        <v>193138.18</v>
      </c>
      <c r="K119" s="77">
        <f t="shared" si="10"/>
        <v>298967.32</v>
      </c>
    </row>
    <row r="120" spans="1:11" s="78" customFormat="1" ht="12.75" customHeight="1">
      <c r="A120" s="70" t="s">
        <v>208</v>
      </c>
      <c r="B120" s="71">
        <v>2</v>
      </c>
      <c r="C120" s="72"/>
      <c r="D120" s="73" t="s">
        <v>65</v>
      </c>
      <c r="E120" s="74" t="s">
        <v>162</v>
      </c>
      <c r="F120" s="74" t="s">
        <v>452</v>
      </c>
      <c r="G120" s="74" t="s">
        <v>443</v>
      </c>
      <c r="H120" s="75" t="s">
        <v>178</v>
      </c>
      <c r="I120" s="76">
        <f>I121+I122</f>
        <v>492105.5</v>
      </c>
      <c r="J120" s="76">
        <f>J121+J122</f>
        <v>193138.18</v>
      </c>
      <c r="K120" s="77">
        <f t="shared" si="10"/>
        <v>298967.32</v>
      </c>
    </row>
    <row r="121" spans="1:11" s="78" customFormat="1" ht="12.75" customHeight="1">
      <c r="A121" s="70" t="s">
        <v>209</v>
      </c>
      <c r="B121" s="71">
        <v>2</v>
      </c>
      <c r="C121" s="72"/>
      <c r="D121" s="73" t="s">
        <v>65</v>
      </c>
      <c r="E121" s="74" t="s">
        <v>162</v>
      </c>
      <c r="F121" s="74" t="s">
        <v>452</v>
      </c>
      <c r="G121" s="74" t="s">
        <v>443</v>
      </c>
      <c r="H121" s="75" t="s">
        <v>179</v>
      </c>
      <c r="I121" s="76">
        <v>366695.6</v>
      </c>
      <c r="J121" s="102">
        <v>150348.25</v>
      </c>
      <c r="K121" s="77">
        <f t="shared" si="10"/>
        <v>216347.34999999998</v>
      </c>
    </row>
    <row r="122" spans="1:11" s="78" customFormat="1" ht="12.75" customHeight="1">
      <c r="A122" s="70" t="s">
        <v>210</v>
      </c>
      <c r="B122" s="71">
        <v>2</v>
      </c>
      <c r="C122" s="72"/>
      <c r="D122" s="73" t="s">
        <v>65</v>
      </c>
      <c r="E122" s="74" t="s">
        <v>162</v>
      </c>
      <c r="F122" s="74" t="s">
        <v>452</v>
      </c>
      <c r="G122" s="74" t="s">
        <v>443</v>
      </c>
      <c r="H122" s="75" t="s">
        <v>180</v>
      </c>
      <c r="I122" s="76">
        <v>125409.9</v>
      </c>
      <c r="J122" s="102">
        <v>42789.93</v>
      </c>
      <c r="K122" s="77">
        <f t="shared" si="10"/>
        <v>82619.97</v>
      </c>
    </row>
    <row r="123" spans="1:11" s="78" customFormat="1" ht="12.75" customHeight="1">
      <c r="A123" s="70" t="s">
        <v>216</v>
      </c>
      <c r="B123" s="71"/>
      <c r="C123" s="72"/>
      <c r="D123" s="73" t="s">
        <v>65</v>
      </c>
      <c r="E123" s="74" t="s">
        <v>162</v>
      </c>
      <c r="F123" s="74" t="s">
        <v>452</v>
      </c>
      <c r="G123" s="74" t="s">
        <v>441</v>
      </c>
      <c r="H123" s="75"/>
      <c r="I123" s="76">
        <f>I124+I131</f>
        <v>28029.5</v>
      </c>
      <c r="J123" s="76">
        <f>J124+J131</f>
        <v>9259.79</v>
      </c>
      <c r="K123" s="77">
        <f t="shared" si="10"/>
        <v>18769.71</v>
      </c>
    </row>
    <row r="124" spans="1:11" s="78" customFormat="1" ht="12.75" customHeight="1">
      <c r="A124" s="70" t="s">
        <v>203</v>
      </c>
      <c r="B124" s="71"/>
      <c r="C124" s="72"/>
      <c r="D124" s="73" t="s">
        <v>65</v>
      </c>
      <c r="E124" s="74" t="s">
        <v>162</v>
      </c>
      <c r="F124" s="74" t="s">
        <v>452</v>
      </c>
      <c r="G124" s="74" t="s">
        <v>441</v>
      </c>
      <c r="H124" s="75" t="s">
        <v>18</v>
      </c>
      <c r="I124" s="76">
        <f>I125</f>
        <v>14800</v>
      </c>
      <c r="J124" s="76">
        <f>J125</f>
        <v>5577</v>
      </c>
      <c r="K124" s="77">
        <f t="shared" si="10"/>
        <v>9223</v>
      </c>
    </row>
    <row r="125" spans="1:11" s="78" customFormat="1" ht="12.75" customHeight="1">
      <c r="A125" s="70" t="s">
        <v>204</v>
      </c>
      <c r="B125" s="71">
        <v>2</v>
      </c>
      <c r="C125" s="72"/>
      <c r="D125" s="73" t="s">
        <v>65</v>
      </c>
      <c r="E125" s="74" t="s">
        <v>162</v>
      </c>
      <c r="F125" s="74" t="s">
        <v>452</v>
      </c>
      <c r="G125" s="74" t="s">
        <v>441</v>
      </c>
      <c r="H125" s="75" t="s">
        <v>176</v>
      </c>
      <c r="I125" s="76">
        <f>I127+I128+I129+I126</f>
        <v>14800</v>
      </c>
      <c r="J125" s="76">
        <f>J127+J128+J129+J126</f>
        <v>5577</v>
      </c>
      <c r="K125" s="77">
        <f t="shared" si="10"/>
        <v>9223</v>
      </c>
    </row>
    <row r="126" spans="1:11" s="78" customFormat="1" ht="12.75" customHeight="1">
      <c r="A126" s="70" t="s">
        <v>211</v>
      </c>
      <c r="B126" s="71">
        <v>2</v>
      </c>
      <c r="C126" s="72"/>
      <c r="D126" s="73" t="s">
        <v>65</v>
      </c>
      <c r="E126" s="74" t="s">
        <v>162</v>
      </c>
      <c r="F126" s="74" t="s">
        <v>452</v>
      </c>
      <c r="G126" s="74" t="s">
        <v>441</v>
      </c>
      <c r="H126" s="75" t="s">
        <v>181</v>
      </c>
      <c r="I126" s="76">
        <v>10000</v>
      </c>
      <c r="J126" s="102">
        <v>4625</v>
      </c>
      <c r="K126" s="77">
        <f t="shared" si="10"/>
        <v>5375</v>
      </c>
    </row>
    <row r="127" spans="1:11" s="78" customFormat="1" ht="12.75" customHeight="1">
      <c r="A127" s="70" t="s">
        <v>212</v>
      </c>
      <c r="B127" s="71">
        <v>2</v>
      </c>
      <c r="C127" s="72"/>
      <c r="D127" s="73" t="s">
        <v>65</v>
      </c>
      <c r="E127" s="74" t="s">
        <v>162</v>
      </c>
      <c r="F127" s="74" t="s">
        <v>452</v>
      </c>
      <c r="G127" s="74" t="s">
        <v>441</v>
      </c>
      <c r="H127" s="75" t="s">
        <v>182</v>
      </c>
      <c r="I127" s="76">
        <v>1700</v>
      </c>
      <c r="J127" s="79">
        <v>952</v>
      </c>
      <c r="K127" s="77">
        <f t="shared" si="10"/>
        <v>748</v>
      </c>
    </row>
    <row r="128" spans="1:11" s="78" customFormat="1" ht="12.75" customHeight="1">
      <c r="A128" s="70" t="s">
        <v>215</v>
      </c>
      <c r="B128" s="71">
        <v>2</v>
      </c>
      <c r="C128" s="72"/>
      <c r="D128" s="73" t="s">
        <v>65</v>
      </c>
      <c r="E128" s="74" t="s">
        <v>162</v>
      </c>
      <c r="F128" s="74" t="s">
        <v>452</v>
      </c>
      <c r="G128" s="74" t="s">
        <v>441</v>
      </c>
      <c r="H128" s="75" t="s">
        <v>185</v>
      </c>
      <c r="I128" s="76">
        <v>600</v>
      </c>
      <c r="J128" s="79">
        <v>0</v>
      </c>
      <c r="K128" s="77">
        <f t="shared" si="10"/>
        <v>600</v>
      </c>
    </row>
    <row r="129" spans="1:11" s="78" customFormat="1" ht="12.75" customHeight="1">
      <c r="A129" s="70" t="s">
        <v>205</v>
      </c>
      <c r="B129" s="71">
        <v>2</v>
      </c>
      <c r="C129" s="72"/>
      <c r="D129" s="73" t="s">
        <v>65</v>
      </c>
      <c r="E129" s="74" t="s">
        <v>162</v>
      </c>
      <c r="F129" s="74" t="s">
        <v>452</v>
      </c>
      <c r="G129" s="74" t="s">
        <v>441</v>
      </c>
      <c r="H129" s="75" t="s">
        <v>177</v>
      </c>
      <c r="I129" s="76">
        <v>2500</v>
      </c>
      <c r="J129" s="79">
        <v>0</v>
      </c>
      <c r="K129" s="77">
        <f t="shared" si="10"/>
        <v>2500</v>
      </c>
    </row>
    <row r="130" spans="1:11" s="78" customFormat="1" ht="12.75" customHeight="1" hidden="1">
      <c r="A130" s="70" t="s">
        <v>216</v>
      </c>
      <c r="B130" s="71">
        <v>2</v>
      </c>
      <c r="C130" s="72"/>
      <c r="D130" s="73" t="s">
        <v>65</v>
      </c>
      <c r="E130" s="74" t="s">
        <v>162</v>
      </c>
      <c r="F130" s="74" t="s">
        <v>452</v>
      </c>
      <c r="G130" s="74" t="s">
        <v>283</v>
      </c>
      <c r="H130" s="75" t="s">
        <v>186</v>
      </c>
      <c r="I130" s="76"/>
      <c r="J130" s="79"/>
      <c r="K130" s="77">
        <f t="shared" si="10"/>
        <v>0</v>
      </c>
    </row>
    <row r="131" spans="1:11" s="78" customFormat="1" ht="12.75" customHeight="1">
      <c r="A131" s="70" t="s">
        <v>217</v>
      </c>
      <c r="B131" s="71">
        <v>2</v>
      </c>
      <c r="C131" s="72"/>
      <c r="D131" s="73" t="s">
        <v>65</v>
      </c>
      <c r="E131" s="74" t="s">
        <v>162</v>
      </c>
      <c r="F131" s="74" t="s">
        <v>452</v>
      </c>
      <c r="G131" s="74" t="s">
        <v>441</v>
      </c>
      <c r="H131" s="75" t="s">
        <v>187</v>
      </c>
      <c r="I131" s="76">
        <f>I132+I133</f>
        <v>13229.5</v>
      </c>
      <c r="J131" s="76">
        <f>J132+J133</f>
        <v>3682.79</v>
      </c>
      <c r="K131" s="77">
        <f t="shared" si="10"/>
        <v>9546.71</v>
      </c>
    </row>
    <row r="132" spans="1:11" s="78" customFormat="1" ht="12.75" customHeight="1" hidden="1">
      <c r="A132" s="70" t="s">
        <v>218</v>
      </c>
      <c r="B132" s="71">
        <v>2</v>
      </c>
      <c r="C132" s="72"/>
      <c r="D132" s="73" t="s">
        <v>65</v>
      </c>
      <c r="E132" s="74" t="s">
        <v>162</v>
      </c>
      <c r="F132" s="74" t="s">
        <v>452</v>
      </c>
      <c r="G132" s="74" t="s">
        <v>283</v>
      </c>
      <c r="H132" s="75" t="s">
        <v>188</v>
      </c>
      <c r="I132" s="76">
        <v>0</v>
      </c>
      <c r="J132" s="79">
        <v>0</v>
      </c>
      <c r="K132" s="77">
        <f t="shared" si="10"/>
        <v>0</v>
      </c>
    </row>
    <row r="133" spans="1:11" s="78" customFormat="1" ht="12.75" customHeight="1">
      <c r="A133" s="70" t="s">
        <v>219</v>
      </c>
      <c r="B133" s="71">
        <v>2</v>
      </c>
      <c r="C133" s="72"/>
      <c r="D133" s="73" t="s">
        <v>65</v>
      </c>
      <c r="E133" s="74" t="s">
        <v>162</v>
      </c>
      <c r="F133" s="74" t="s">
        <v>452</v>
      </c>
      <c r="G133" s="74" t="s">
        <v>441</v>
      </c>
      <c r="H133" s="75" t="s">
        <v>189</v>
      </c>
      <c r="I133" s="76">
        <v>13229.5</v>
      </c>
      <c r="J133" s="79">
        <v>3682.79</v>
      </c>
      <c r="K133" s="77">
        <f t="shared" si="10"/>
        <v>9546.71</v>
      </c>
    </row>
    <row r="134" spans="1:11" s="78" customFormat="1" ht="22.5" customHeight="1" hidden="1">
      <c r="A134" s="70" t="s">
        <v>202</v>
      </c>
      <c r="B134" s="71"/>
      <c r="C134" s="72"/>
      <c r="D134" s="73" t="s">
        <v>65</v>
      </c>
      <c r="E134" s="74" t="s">
        <v>162</v>
      </c>
      <c r="F134" s="74" t="s">
        <v>174</v>
      </c>
      <c r="G134" s="74" t="s">
        <v>19</v>
      </c>
      <c r="H134" s="75"/>
      <c r="I134" s="76">
        <f aca="true" t="shared" si="12" ref="I134:J136">I135</f>
        <v>0</v>
      </c>
      <c r="J134" s="76">
        <f t="shared" si="12"/>
        <v>0</v>
      </c>
      <c r="K134" s="77">
        <f t="shared" si="10"/>
        <v>0</v>
      </c>
    </row>
    <row r="135" spans="1:11" s="78" customFormat="1" ht="12.75" customHeight="1" hidden="1">
      <c r="A135" s="70" t="s">
        <v>203</v>
      </c>
      <c r="B135" s="71"/>
      <c r="C135" s="72"/>
      <c r="D135" s="73" t="s">
        <v>65</v>
      </c>
      <c r="E135" s="74" t="s">
        <v>162</v>
      </c>
      <c r="F135" s="74" t="s">
        <v>174</v>
      </c>
      <c r="G135" s="74" t="s">
        <v>19</v>
      </c>
      <c r="H135" s="75" t="s">
        <v>18</v>
      </c>
      <c r="I135" s="76">
        <f t="shared" si="12"/>
        <v>0</v>
      </c>
      <c r="J135" s="76">
        <f t="shared" si="12"/>
        <v>0</v>
      </c>
      <c r="K135" s="77">
        <f t="shared" si="10"/>
        <v>0</v>
      </c>
    </row>
    <row r="136" spans="1:11" s="78" customFormat="1" ht="12.75" customHeight="1" hidden="1">
      <c r="A136" s="70" t="s">
        <v>208</v>
      </c>
      <c r="B136" s="71"/>
      <c r="C136" s="72"/>
      <c r="D136" s="73" t="s">
        <v>65</v>
      </c>
      <c r="E136" s="74" t="s">
        <v>162</v>
      </c>
      <c r="F136" s="74" t="s">
        <v>174</v>
      </c>
      <c r="G136" s="74" t="s">
        <v>19</v>
      </c>
      <c r="H136" s="75" t="s">
        <v>178</v>
      </c>
      <c r="I136" s="76">
        <f t="shared" si="12"/>
        <v>0</v>
      </c>
      <c r="J136" s="76">
        <f t="shared" si="12"/>
        <v>0</v>
      </c>
      <c r="K136" s="77">
        <f t="shared" si="10"/>
        <v>0</v>
      </c>
    </row>
    <row r="137" spans="1:11" s="78" customFormat="1" ht="12.75" customHeight="1" hidden="1">
      <c r="A137" s="70" t="s">
        <v>210</v>
      </c>
      <c r="B137" s="71"/>
      <c r="C137" s="72"/>
      <c r="D137" s="73" t="s">
        <v>65</v>
      </c>
      <c r="E137" s="74" t="s">
        <v>162</v>
      </c>
      <c r="F137" s="74" t="s">
        <v>174</v>
      </c>
      <c r="G137" s="74" t="s">
        <v>19</v>
      </c>
      <c r="H137" s="75" t="s">
        <v>180</v>
      </c>
      <c r="I137" s="76">
        <v>0</v>
      </c>
      <c r="J137" s="76">
        <v>0</v>
      </c>
      <c r="K137" s="77">
        <f t="shared" si="10"/>
        <v>0</v>
      </c>
    </row>
    <row r="138" spans="1:11" s="78" customFormat="1" ht="34.5" customHeight="1">
      <c r="A138" s="70" t="s">
        <v>228</v>
      </c>
      <c r="B138" s="71">
        <v>2</v>
      </c>
      <c r="C138" s="72"/>
      <c r="D138" s="73" t="s">
        <v>65</v>
      </c>
      <c r="E138" s="74" t="s">
        <v>163</v>
      </c>
      <c r="F138" s="74" t="s">
        <v>157</v>
      </c>
      <c r="G138" s="74" t="s">
        <v>157</v>
      </c>
      <c r="H138" s="75" t="s">
        <v>157</v>
      </c>
      <c r="I138" s="76">
        <f aca="true" t="shared" si="13" ref="I138:J140">I139</f>
        <v>100000</v>
      </c>
      <c r="J138" s="76">
        <f t="shared" si="13"/>
        <v>0</v>
      </c>
      <c r="K138" s="77">
        <f t="shared" si="10"/>
        <v>100000</v>
      </c>
    </row>
    <row r="139" spans="1:11" s="78" customFormat="1" ht="12.75" customHeight="1">
      <c r="A139" s="70" t="s">
        <v>229</v>
      </c>
      <c r="B139" s="71">
        <v>2</v>
      </c>
      <c r="C139" s="72"/>
      <c r="D139" s="73" t="s">
        <v>65</v>
      </c>
      <c r="E139" s="74" t="s">
        <v>163</v>
      </c>
      <c r="F139" s="74" t="s">
        <v>453</v>
      </c>
      <c r="G139" s="74" t="s">
        <v>157</v>
      </c>
      <c r="H139" s="75" t="s">
        <v>157</v>
      </c>
      <c r="I139" s="76">
        <f t="shared" si="13"/>
        <v>100000</v>
      </c>
      <c r="J139" s="76">
        <f t="shared" si="13"/>
        <v>0</v>
      </c>
      <c r="K139" s="77">
        <f t="shared" si="10"/>
        <v>100000</v>
      </c>
    </row>
    <row r="140" spans="1:11" s="78" customFormat="1" ht="12.75" customHeight="1">
      <c r="A140" s="70" t="s">
        <v>216</v>
      </c>
      <c r="B140" s="71">
        <v>2</v>
      </c>
      <c r="C140" s="72"/>
      <c r="D140" s="73" t="s">
        <v>65</v>
      </c>
      <c r="E140" s="74" t="s">
        <v>163</v>
      </c>
      <c r="F140" s="74" t="s">
        <v>453</v>
      </c>
      <c r="G140" s="74" t="s">
        <v>441</v>
      </c>
      <c r="H140" s="75" t="s">
        <v>157</v>
      </c>
      <c r="I140" s="76">
        <f t="shared" si="13"/>
        <v>100000</v>
      </c>
      <c r="J140" s="76">
        <f t="shared" si="13"/>
        <v>0</v>
      </c>
      <c r="K140" s="77">
        <f t="shared" si="10"/>
        <v>100000</v>
      </c>
    </row>
    <row r="141" spans="1:11" s="78" customFormat="1" ht="12.75" customHeight="1">
      <c r="A141" s="70" t="s">
        <v>203</v>
      </c>
      <c r="B141" s="71">
        <v>2</v>
      </c>
      <c r="C141" s="72"/>
      <c r="D141" s="73" t="s">
        <v>65</v>
      </c>
      <c r="E141" s="74" t="s">
        <v>163</v>
      </c>
      <c r="F141" s="74" t="s">
        <v>453</v>
      </c>
      <c r="G141" s="74" t="s">
        <v>441</v>
      </c>
      <c r="H141" s="75" t="s">
        <v>18</v>
      </c>
      <c r="I141" s="76">
        <f>I142+I144+I145</f>
        <v>100000</v>
      </c>
      <c r="J141" s="76">
        <f>J142+J144+J145</f>
        <v>0</v>
      </c>
      <c r="K141" s="77">
        <f t="shared" si="10"/>
        <v>100000</v>
      </c>
    </row>
    <row r="142" spans="1:11" s="78" customFormat="1" ht="12.75" customHeight="1" hidden="1">
      <c r="A142" s="70" t="s">
        <v>204</v>
      </c>
      <c r="B142" s="71"/>
      <c r="C142" s="72"/>
      <c r="D142" s="73" t="s">
        <v>65</v>
      </c>
      <c r="E142" s="74" t="s">
        <v>163</v>
      </c>
      <c r="F142" s="74" t="s">
        <v>453</v>
      </c>
      <c r="G142" s="74" t="s">
        <v>441</v>
      </c>
      <c r="H142" s="75" t="s">
        <v>176</v>
      </c>
      <c r="I142" s="76">
        <f>I143</f>
        <v>0</v>
      </c>
      <c r="J142" s="76">
        <f>J143</f>
        <v>0</v>
      </c>
      <c r="K142" s="77">
        <f t="shared" si="10"/>
        <v>0</v>
      </c>
    </row>
    <row r="143" spans="1:11" s="78" customFormat="1" ht="12.75" customHeight="1" hidden="1">
      <c r="A143" s="70" t="s">
        <v>205</v>
      </c>
      <c r="B143" s="71">
        <v>1</v>
      </c>
      <c r="C143" s="72"/>
      <c r="D143" s="73" t="s">
        <v>65</v>
      </c>
      <c r="E143" s="74" t="s">
        <v>163</v>
      </c>
      <c r="F143" s="74" t="s">
        <v>453</v>
      </c>
      <c r="G143" s="74" t="s">
        <v>441</v>
      </c>
      <c r="H143" s="75" t="s">
        <v>177</v>
      </c>
      <c r="I143" s="76">
        <v>0</v>
      </c>
      <c r="J143" s="102">
        <v>0</v>
      </c>
      <c r="K143" s="77">
        <f>IF(ISNUMBER(I143),I143,0)-IF(ISNUMBER(J143),J143,0)</f>
        <v>0</v>
      </c>
    </row>
    <row r="144" spans="1:11" s="124" customFormat="1" ht="12.75" customHeight="1" hidden="1">
      <c r="A144" s="70" t="s">
        <v>205</v>
      </c>
      <c r="B144" s="121">
        <v>2</v>
      </c>
      <c r="C144" s="122"/>
      <c r="D144" s="123" t="s">
        <v>65</v>
      </c>
      <c r="E144" s="119" t="s">
        <v>163</v>
      </c>
      <c r="F144" s="74" t="s">
        <v>453</v>
      </c>
      <c r="G144" s="119" t="s">
        <v>175</v>
      </c>
      <c r="H144" s="115" t="s">
        <v>186</v>
      </c>
      <c r="I144" s="116">
        <v>0</v>
      </c>
      <c r="J144" s="118">
        <v>0</v>
      </c>
      <c r="K144" s="77">
        <f>IF(ISNUMBER(I144),I144,0)-IF(ISNUMBER(J144),J144,0)</f>
        <v>0</v>
      </c>
    </row>
    <row r="145" spans="1:11" s="124" customFormat="1" ht="12.75" customHeight="1">
      <c r="A145" s="70" t="s">
        <v>205</v>
      </c>
      <c r="B145" s="121"/>
      <c r="C145" s="122"/>
      <c r="D145" s="123" t="s">
        <v>65</v>
      </c>
      <c r="E145" s="119" t="s">
        <v>163</v>
      </c>
      <c r="F145" s="74" t="s">
        <v>453</v>
      </c>
      <c r="G145" s="119" t="s">
        <v>441</v>
      </c>
      <c r="H145" s="115" t="s">
        <v>186</v>
      </c>
      <c r="I145" s="116">
        <v>100000</v>
      </c>
      <c r="J145" s="116">
        <v>0</v>
      </c>
      <c r="K145" s="77">
        <f>IF(ISNUMBER(I145),I145,0)-IF(ISNUMBER(J145),J145,0)</f>
        <v>100000</v>
      </c>
    </row>
    <row r="146" spans="1:11" s="78" customFormat="1" ht="12.75" customHeight="1">
      <c r="A146" s="70" t="s">
        <v>314</v>
      </c>
      <c r="B146" s="71"/>
      <c r="C146" s="72"/>
      <c r="D146" s="73" t="s">
        <v>65</v>
      </c>
      <c r="E146" s="74" t="s">
        <v>315</v>
      </c>
      <c r="F146" s="74"/>
      <c r="G146" s="74"/>
      <c r="H146" s="75"/>
      <c r="I146" s="76">
        <f>I147+I183</f>
        <v>6471133.54</v>
      </c>
      <c r="J146" s="76">
        <f>J147+J183</f>
        <v>5642708.39</v>
      </c>
      <c r="K146" s="77">
        <f t="shared" si="10"/>
        <v>828425.1500000004</v>
      </c>
    </row>
    <row r="147" spans="1:11" s="78" customFormat="1" ht="12.75" customHeight="1">
      <c r="A147" s="70" t="s">
        <v>316</v>
      </c>
      <c r="B147" s="71">
        <v>2</v>
      </c>
      <c r="C147" s="72"/>
      <c r="D147" s="73" t="s">
        <v>65</v>
      </c>
      <c r="E147" s="74" t="s">
        <v>313</v>
      </c>
      <c r="F147" s="74" t="s">
        <v>157</v>
      </c>
      <c r="G147" s="74" t="s">
        <v>157</v>
      </c>
      <c r="H147" s="75" t="s">
        <v>157</v>
      </c>
      <c r="I147" s="76">
        <f>I158+I178+I148+I153+I174</f>
        <v>6371133.54</v>
      </c>
      <c r="J147" s="76">
        <f>J158+J178+J148+J153+J174</f>
        <v>5623708.39</v>
      </c>
      <c r="K147" s="77">
        <f aca="true" t="shared" si="14" ref="K147:K152">IF(ISNUMBER(I147),I147,0)-IF(ISNUMBER(J147),J147,0)</f>
        <v>747425.1500000004</v>
      </c>
    </row>
    <row r="148" spans="1:11" s="78" customFormat="1" ht="45.75" customHeight="1">
      <c r="A148" s="70" t="s">
        <v>317</v>
      </c>
      <c r="B148" s="71">
        <v>2</v>
      </c>
      <c r="C148" s="72"/>
      <c r="D148" s="73" t="s">
        <v>65</v>
      </c>
      <c r="E148" s="74" t="s">
        <v>313</v>
      </c>
      <c r="F148" s="74" t="s">
        <v>454</v>
      </c>
      <c r="G148" s="74" t="s">
        <v>157</v>
      </c>
      <c r="H148" s="75" t="s">
        <v>157</v>
      </c>
      <c r="I148" s="76">
        <f aca="true" t="shared" si="15" ref="I148:J156">I149</f>
        <v>221301</v>
      </c>
      <c r="J148" s="76">
        <f t="shared" si="15"/>
        <v>0</v>
      </c>
      <c r="K148" s="77">
        <f t="shared" si="14"/>
        <v>221301</v>
      </c>
    </row>
    <row r="149" spans="1:11" s="78" customFormat="1" ht="12.75">
      <c r="A149" s="70" t="s">
        <v>216</v>
      </c>
      <c r="B149" s="71">
        <v>2</v>
      </c>
      <c r="C149" s="72"/>
      <c r="D149" s="73" t="s">
        <v>65</v>
      </c>
      <c r="E149" s="74" t="s">
        <v>313</v>
      </c>
      <c r="F149" s="74" t="s">
        <v>454</v>
      </c>
      <c r="G149" s="74" t="s">
        <v>455</v>
      </c>
      <c r="H149" s="75" t="s">
        <v>157</v>
      </c>
      <c r="I149" s="76">
        <f t="shared" si="15"/>
        <v>221301</v>
      </c>
      <c r="J149" s="76">
        <f t="shared" si="15"/>
        <v>0</v>
      </c>
      <c r="K149" s="77">
        <f t="shared" si="14"/>
        <v>221301</v>
      </c>
    </row>
    <row r="150" spans="1:11" s="78" customFormat="1" ht="12.75">
      <c r="A150" s="70" t="s">
        <v>203</v>
      </c>
      <c r="B150" s="71">
        <v>2</v>
      </c>
      <c r="C150" s="72"/>
      <c r="D150" s="73" t="s">
        <v>65</v>
      </c>
      <c r="E150" s="74" t="s">
        <v>313</v>
      </c>
      <c r="F150" s="74" t="s">
        <v>454</v>
      </c>
      <c r="G150" s="74" t="s">
        <v>455</v>
      </c>
      <c r="H150" s="75" t="s">
        <v>18</v>
      </c>
      <c r="I150" s="76">
        <f t="shared" si="15"/>
        <v>221301</v>
      </c>
      <c r="J150" s="76">
        <f t="shared" si="15"/>
        <v>0</v>
      </c>
      <c r="K150" s="77">
        <f t="shared" si="14"/>
        <v>221301</v>
      </c>
    </row>
    <row r="151" spans="1:11" s="78" customFormat="1" ht="12.75">
      <c r="A151" s="70" t="s">
        <v>204</v>
      </c>
      <c r="B151" s="71">
        <v>2</v>
      </c>
      <c r="C151" s="72"/>
      <c r="D151" s="73" t="s">
        <v>65</v>
      </c>
      <c r="E151" s="74" t="s">
        <v>313</v>
      </c>
      <c r="F151" s="74" t="s">
        <v>454</v>
      </c>
      <c r="G151" s="74" t="s">
        <v>455</v>
      </c>
      <c r="H151" s="75" t="s">
        <v>176</v>
      </c>
      <c r="I151" s="76">
        <f t="shared" si="15"/>
        <v>221301</v>
      </c>
      <c r="J151" s="76">
        <f t="shared" si="15"/>
        <v>0</v>
      </c>
      <c r="K151" s="77">
        <f t="shared" si="14"/>
        <v>221301</v>
      </c>
    </row>
    <row r="152" spans="1:11" s="78" customFormat="1" ht="12.75" customHeight="1">
      <c r="A152" s="70" t="s">
        <v>215</v>
      </c>
      <c r="B152" s="71">
        <v>2</v>
      </c>
      <c r="C152" s="72"/>
      <c r="D152" s="73" t="s">
        <v>65</v>
      </c>
      <c r="E152" s="74" t="s">
        <v>313</v>
      </c>
      <c r="F152" s="74" t="s">
        <v>454</v>
      </c>
      <c r="G152" s="74" t="s">
        <v>455</v>
      </c>
      <c r="H152" s="75" t="s">
        <v>185</v>
      </c>
      <c r="I152" s="76">
        <v>221301</v>
      </c>
      <c r="J152" s="79">
        <v>0</v>
      </c>
      <c r="K152" s="77">
        <f t="shared" si="14"/>
        <v>221301</v>
      </c>
    </row>
    <row r="153" spans="1:11" s="78" customFormat="1" ht="55.5" customHeight="1">
      <c r="A153" s="70" t="s">
        <v>457</v>
      </c>
      <c r="B153" s="71">
        <v>2</v>
      </c>
      <c r="C153" s="72"/>
      <c r="D153" s="73" t="s">
        <v>65</v>
      </c>
      <c r="E153" s="74" t="s">
        <v>313</v>
      </c>
      <c r="F153" s="74" t="s">
        <v>456</v>
      </c>
      <c r="G153" s="74" t="s">
        <v>157</v>
      </c>
      <c r="H153" s="75" t="s">
        <v>157</v>
      </c>
      <c r="I153" s="76">
        <f t="shared" si="15"/>
        <v>282894</v>
      </c>
      <c r="J153" s="76">
        <f t="shared" si="15"/>
        <v>0</v>
      </c>
      <c r="K153" s="77">
        <f>IF(ISNUMBER(I153),I153,0)-IF(ISNUMBER(J153),J153,0)</f>
        <v>282894</v>
      </c>
    </row>
    <row r="154" spans="1:11" s="78" customFormat="1" ht="12.75">
      <c r="A154" s="70" t="s">
        <v>216</v>
      </c>
      <c r="B154" s="71">
        <v>2</v>
      </c>
      <c r="C154" s="72"/>
      <c r="D154" s="73" t="s">
        <v>65</v>
      </c>
      <c r="E154" s="74" t="s">
        <v>313</v>
      </c>
      <c r="F154" s="74" t="s">
        <v>456</v>
      </c>
      <c r="G154" s="74" t="s">
        <v>455</v>
      </c>
      <c r="H154" s="75" t="s">
        <v>157</v>
      </c>
      <c r="I154" s="76">
        <f t="shared" si="15"/>
        <v>282894</v>
      </c>
      <c r="J154" s="76">
        <f t="shared" si="15"/>
        <v>0</v>
      </c>
      <c r="K154" s="77">
        <f>IF(ISNUMBER(I154),I154,0)-IF(ISNUMBER(J154),J154,0)</f>
        <v>282894</v>
      </c>
    </row>
    <row r="155" spans="1:11" s="78" customFormat="1" ht="12.75">
      <c r="A155" s="70" t="s">
        <v>203</v>
      </c>
      <c r="B155" s="71">
        <v>2</v>
      </c>
      <c r="C155" s="72"/>
      <c r="D155" s="73" t="s">
        <v>65</v>
      </c>
      <c r="E155" s="74" t="s">
        <v>313</v>
      </c>
      <c r="F155" s="74" t="s">
        <v>456</v>
      </c>
      <c r="G155" s="74" t="s">
        <v>455</v>
      </c>
      <c r="H155" s="75" t="s">
        <v>18</v>
      </c>
      <c r="I155" s="76">
        <f t="shared" si="15"/>
        <v>282894</v>
      </c>
      <c r="J155" s="76">
        <f t="shared" si="15"/>
        <v>0</v>
      </c>
      <c r="K155" s="77">
        <f>IF(ISNUMBER(I155),I155,0)-IF(ISNUMBER(J155),J155,0)</f>
        <v>282894</v>
      </c>
    </row>
    <row r="156" spans="1:11" s="78" customFormat="1" ht="12.75">
      <c r="A156" s="70" t="s">
        <v>204</v>
      </c>
      <c r="B156" s="71">
        <v>2</v>
      </c>
      <c r="C156" s="72"/>
      <c r="D156" s="73" t="s">
        <v>65</v>
      </c>
      <c r="E156" s="74" t="s">
        <v>313</v>
      </c>
      <c r="F156" s="74" t="s">
        <v>456</v>
      </c>
      <c r="G156" s="74" t="s">
        <v>455</v>
      </c>
      <c r="H156" s="75" t="s">
        <v>176</v>
      </c>
      <c r="I156" s="76">
        <f t="shared" si="15"/>
        <v>282894</v>
      </c>
      <c r="J156" s="76">
        <f t="shared" si="15"/>
        <v>0</v>
      </c>
      <c r="K156" s="77">
        <f>IF(ISNUMBER(I156),I156,0)-IF(ISNUMBER(J156),J156,0)</f>
        <v>282894</v>
      </c>
    </row>
    <row r="157" spans="1:11" s="78" customFormat="1" ht="12.75" customHeight="1">
      <c r="A157" s="70" t="s">
        <v>215</v>
      </c>
      <c r="B157" s="71">
        <v>2</v>
      </c>
      <c r="C157" s="72"/>
      <c r="D157" s="73" t="s">
        <v>65</v>
      </c>
      <c r="E157" s="74" t="s">
        <v>313</v>
      </c>
      <c r="F157" s="74" t="s">
        <v>456</v>
      </c>
      <c r="G157" s="74" t="s">
        <v>455</v>
      </c>
      <c r="H157" s="75" t="s">
        <v>185</v>
      </c>
      <c r="I157" s="76">
        <v>282894</v>
      </c>
      <c r="J157" s="79">
        <v>0</v>
      </c>
      <c r="K157" s="77">
        <f>IF(ISNUMBER(I157),I157,0)-IF(ISNUMBER(J157),J157,0)</f>
        <v>282894</v>
      </c>
    </row>
    <row r="158" spans="1:11" s="78" customFormat="1" ht="35.25" customHeight="1">
      <c r="A158" s="70" t="s">
        <v>458</v>
      </c>
      <c r="B158" s="71"/>
      <c r="C158" s="72"/>
      <c r="D158" s="73" t="s">
        <v>65</v>
      </c>
      <c r="E158" s="74" t="s">
        <v>313</v>
      </c>
      <c r="F158" s="74" t="s">
        <v>459</v>
      </c>
      <c r="G158" s="74"/>
      <c r="H158" s="75"/>
      <c r="I158" s="76">
        <f>I159+I166</f>
        <v>542917</v>
      </c>
      <c r="J158" s="76">
        <f>J159+J166</f>
        <v>299686.85</v>
      </c>
      <c r="K158" s="77">
        <f aca="true" t="shared" si="16" ref="K158:K173">IF(ISNUMBER(I158),I158,0)-IF(ISNUMBER(J158),J158,0)</f>
        <v>243230.15000000002</v>
      </c>
    </row>
    <row r="159" spans="1:11" s="78" customFormat="1" ht="12.75" customHeight="1">
      <c r="A159" s="70" t="s">
        <v>216</v>
      </c>
      <c r="B159" s="71"/>
      <c r="C159" s="72"/>
      <c r="D159" s="73" t="s">
        <v>65</v>
      </c>
      <c r="E159" s="74" t="s">
        <v>313</v>
      </c>
      <c r="F159" s="119" t="s">
        <v>459</v>
      </c>
      <c r="G159" s="119" t="s">
        <v>441</v>
      </c>
      <c r="H159" s="115"/>
      <c r="I159" s="116">
        <f>I160+I164</f>
        <v>542917</v>
      </c>
      <c r="J159" s="116">
        <f>J160+J164</f>
        <v>299686.85</v>
      </c>
      <c r="K159" s="77">
        <f t="shared" si="16"/>
        <v>243230.15000000002</v>
      </c>
    </row>
    <row r="160" spans="1:11" s="78" customFormat="1" ht="12.75" customHeight="1">
      <c r="A160" s="70" t="s">
        <v>203</v>
      </c>
      <c r="B160" s="71"/>
      <c r="C160" s="72"/>
      <c r="D160" s="73" t="s">
        <v>65</v>
      </c>
      <c r="E160" s="74" t="s">
        <v>313</v>
      </c>
      <c r="F160" s="74" t="s">
        <v>459</v>
      </c>
      <c r="G160" s="119" t="s">
        <v>441</v>
      </c>
      <c r="H160" s="115" t="s">
        <v>18</v>
      </c>
      <c r="I160" s="116">
        <f>I161</f>
        <v>342917</v>
      </c>
      <c r="J160" s="116">
        <f>J161</f>
        <v>299686.85</v>
      </c>
      <c r="K160" s="77">
        <f t="shared" si="16"/>
        <v>43230.15000000002</v>
      </c>
    </row>
    <row r="161" spans="1:11" s="78" customFormat="1" ht="12.75" customHeight="1">
      <c r="A161" s="70" t="s">
        <v>204</v>
      </c>
      <c r="B161" s="71"/>
      <c r="C161" s="72"/>
      <c r="D161" s="73" t="s">
        <v>65</v>
      </c>
      <c r="E161" s="74" t="s">
        <v>313</v>
      </c>
      <c r="F161" s="119" t="s">
        <v>459</v>
      </c>
      <c r="G161" s="119" t="s">
        <v>441</v>
      </c>
      <c r="H161" s="115" t="s">
        <v>176</v>
      </c>
      <c r="I161" s="116">
        <f>I162+I163</f>
        <v>342917</v>
      </c>
      <c r="J161" s="116">
        <f>J162+J163</f>
        <v>299686.85</v>
      </c>
      <c r="K161" s="77">
        <f t="shared" si="16"/>
        <v>43230.15000000002</v>
      </c>
    </row>
    <row r="162" spans="1:11" s="78" customFormat="1" ht="12.75" customHeight="1">
      <c r="A162" s="70" t="s">
        <v>215</v>
      </c>
      <c r="B162" s="71"/>
      <c r="C162" s="72"/>
      <c r="D162" s="73" t="s">
        <v>65</v>
      </c>
      <c r="E162" s="74" t="s">
        <v>313</v>
      </c>
      <c r="F162" s="74" t="s">
        <v>459</v>
      </c>
      <c r="G162" s="119" t="s">
        <v>441</v>
      </c>
      <c r="H162" s="115" t="s">
        <v>185</v>
      </c>
      <c r="I162" s="116">
        <v>142917</v>
      </c>
      <c r="J162" s="116">
        <v>99686.85</v>
      </c>
      <c r="K162" s="77">
        <f t="shared" si="16"/>
        <v>43230.149999999994</v>
      </c>
    </row>
    <row r="163" spans="1:11" s="78" customFormat="1" ht="12.75" customHeight="1">
      <c r="A163" s="70" t="s">
        <v>299</v>
      </c>
      <c r="B163" s="71"/>
      <c r="C163" s="72"/>
      <c r="D163" s="73" t="s">
        <v>65</v>
      </c>
      <c r="E163" s="74" t="s">
        <v>313</v>
      </c>
      <c r="F163" s="74" t="s">
        <v>459</v>
      </c>
      <c r="G163" s="119" t="s">
        <v>441</v>
      </c>
      <c r="H163" s="115" t="s">
        <v>177</v>
      </c>
      <c r="I163" s="116">
        <v>200000</v>
      </c>
      <c r="J163" s="116">
        <v>200000</v>
      </c>
      <c r="K163" s="77">
        <f t="shared" si="16"/>
        <v>0</v>
      </c>
    </row>
    <row r="164" spans="1:11" s="78" customFormat="1" ht="12.75" customHeight="1">
      <c r="A164" s="70" t="s">
        <v>217</v>
      </c>
      <c r="B164" s="71"/>
      <c r="C164" s="72"/>
      <c r="D164" s="73" t="s">
        <v>65</v>
      </c>
      <c r="E164" s="74" t="s">
        <v>313</v>
      </c>
      <c r="F164" s="119" t="s">
        <v>459</v>
      </c>
      <c r="G164" s="119" t="s">
        <v>441</v>
      </c>
      <c r="H164" s="115" t="s">
        <v>187</v>
      </c>
      <c r="I164" s="116">
        <f>I165</f>
        <v>200000</v>
      </c>
      <c r="J164" s="116">
        <f>J165</f>
        <v>0</v>
      </c>
      <c r="K164" s="77">
        <f t="shared" si="16"/>
        <v>200000</v>
      </c>
    </row>
    <row r="165" spans="1:11" s="78" customFormat="1" ht="12.75" customHeight="1">
      <c r="A165" s="70" t="s">
        <v>219</v>
      </c>
      <c r="B165" s="71"/>
      <c r="C165" s="72"/>
      <c r="D165" s="73" t="s">
        <v>65</v>
      </c>
      <c r="E165" s="74" t="s">
        <v>313</v>
      </c>
      <c r="F165" s="74" t="s">
        <v>459</v>
      </c>
      <c r="G165" s="119" t="s">
        <v>441</v>
      </c>
      <c r="H165" s="115" t="s">
        <v>189</v>
      </c>
      <c r="I165" s="116">
        <v>200000</v>
      </c>
      <c r="J165" s="116">
        <v>0</v>
      </c>
      <c r="K165" s="77">
        <f t="shared" si="16"/>
        <v>200000</v>
      </c>
    </row>
    <row r="166" spans="1:11" s="78" customFormat="1" ht="12.75" customHeight="1" hidden="1">
      <c r="A166" s="70" t="s">
        <v>348</v>
      </c>
      <c r="B166" s="71"/>
      <c r="C166" s="72"/>
      <c r="D166" s="73" t="s">
        <v>65</v>
      </c>
      <c r="E166" s="74" t="s">
        <v>313</v>
      </c>
      <c r="F166" s="119" t="s">
        <v>459</v>
      </c>
      <c r="G166" s="119" t="s">
        <v>441</v>
      </c>
      <c r="H166" s="75"/>
      <c r="I166" s="76">
        <f aca="true" t="shared" si="17" ref="I166:J168">I167</f>
        <v>0</v>
      </c>
      <c r="J166" s="76">
        <f t="shared" si="17"/>
        <v>0</v>
      </c>
      <c r="K166" s="77">
        <f t="shared" si="16"/>
        <v>0</v>
      </c>
    </row>
    <row r="167" spans="1:11" s="78" customFormat="1" ht="12.75" customHeight="1" hidden="1">
      <c r="A167" s="70" t="s">
        <v>203</v>
      </c>
      <c r="B167" s="71"/>
      <c r="C167" s="72"/>
      <c r="D167" s="73" t="s">
        <v>65</v>
      </c>
      <c r="E167" s="74" t="s">
        <v>313</v>
      </c>
      <c r="F167" s="74" t="s">
        <v>459</v>
      </c>
      <c r="G167" s="119" t="s">
        <v>441</v>
      </c>
      <c r="H167" s="75" t="s">
        <v>18</v>
      </c>
      <c r="I167" s="76">
        <f t="shared" si="17"/>
        <v>0</v>
      </c>
      <c r="J167" s="76">
        <f t="shared" si="17"/>
        <v>0</v>
      </c>
      <c r="K167" s="77">
        <f t="shared" si="16"/>
        <v>0</v>
      </c>
    </row>
    <row r="168" spans="1:11" s="78" customFormat="1" ht="12.75" customHeight="1" hidden="1">
      <c r="A168" s="70" t="s">
        <v>204</v>
      </c>
      <c r="B168" s="71"/>
      <c r="C168" s="72"/>
      <c r="D168" s="73" t="s">
        <v>65</v>
      </c>
      <c r="E168" s="74" t="s">
        <v>313</v>
      </c>
      <c r="F168" s="119" t="s">
        <v>459</v>
      </c>
      <c r="G168" s="119" t="s">
        <v>441</v>
      </c>
      <c r="H168" s="75" t="s">
        <v>176</v>
      </c>
      <c r="I168" s="76">
        <f t="shared" si="17"/>
        <v>0</v>
      </c>
      <c r="J168" s="76">
        <f t="shared" si="17"/>
        <v>0</v>
      </c>
      <c r="K168" s="77">
        <f t="shared" si="16"/>
        <v>0</v>
      </c>
    </row>
    <row r="169" spans="1:11" s="78" customFormat="1" ht="12.75" customHeight="1" hidden="1">
      <c r="A169" s="70" t="s">
        <v>215</v>
      </c>
      <c r="B169" s="71"/>
      <c r="C169" s="72"/>
      <c r="D169" s="73" t="s">
        <v>65</v>
      </c>
      <c r="E169" s="74" t="s">
        <v>313</v>
      </c>
      <c r="F169" s="74" t="s">
        <v>459</v>
      </c>
      <c r="G169" s="119" t="s">
        <v>441</v>
      </c>
      <c r="H169" s="75" t="s">
        <v>185</v>
      </c>
      <c r="I169" s="76">
        <v>0</v>
      </c>
      <c r="J169" s="76">
        <v>0</v>
      </c>
      <c r="K169" s="77">
        <f t="shared" si="16"/>
        <v>0</v>
      </c>
    </row>
    <row r="170" spans="1:11" s="78" customFormat="1" ht="34.5" customHeight="1" hidden="1">
      <c r="A170" s="70" t="s">
        <v>286</v>
      </c>
      <c r="B170" s="71"/>
      <c r="C170" s="72"/>
      <c r="D170" s="73" t="s">
        <v>65</v>
      </c>
      <c r="E170" s="74" t="s">
        <v>313</v>
      </c>
      <c r="F170" s="119" t="s">
        <v>344</v>
      </c>
      <c r="G170" s="119" t="s">
        <v>251</v>
      </c>
      <c r="H170" s="115"/>
      <c r="I170" s="116">
        <f aca="true" t="shared" si="18" ref="I170:J172">I171</f>
        <v>0</v>
      </c>
      <c r="J170" s="116">
        <f t="shared" si="18"/>
        <v>0</v>
      </c>
      <c r="K170" s="117">
        <f t="shared" si="16"/>
        <v>0</v>
      </c>
    </row>
    <row r="171" spans="1:11" s="78" customFormat="1" ht="12.75" customHeight="1" hidden="1">
      <c r="A171" s="70" t="s">
        <v>203</v>
      </c>
      <c r="B171" s="71"/>
      <c r="C171" s="72"/>
      <c r="D171" s="73" t="s">
        <v>65</v>
      </c>
      <c r="E171" s="74" t="s">
        <v>313</v>
      </c>
      <c r="F171" s="119" t="s">
        <v>344</v>
      </c>
      <c r="G171" s="119" t="s">
        <v>251</v>
      </c>
      <c r="H171" s="115" t="s">
        <v>18</v>
      </c>
      <c r="I171" s="116">
        <f t="shared" si="18"/>
        <v>0</v>
      </c>
      <c r="J171" s="116">
        <f t="shared" si="18"/>
        <v>0</v>
      </c>
      <c r="K171" s="117">
        <f t="shared" si="16"/>
        <v>0</v>
      </c>
    </row>
    <row r="172" spans="1:11" s="78" customFormat="1" ht="23.25" customHeight="1" hidden="1">
      <c r="A172" s="70" t="s">
        <v>232</v>
      </c>
      <c r="B172" s="71"/>
      <c r="C172" s="72"/>
      <c r="D172" s="73" t="s">
        <v>65</v>
      </c>
      <c r="E172" s="74" t="s">
        <v>313</v>
      </c>
      <c r="F172" s="119" t="s">
        <v>344</v>
      </c>
      <c r="G172" s="119" t="s">
        <v>251</v>
      </c>
      <c r="H172" s="115" t="s">
        <v>192</v>
      </c>
      <c r="I172" s="116">
        <f t="shared" si="18"/>
        <v>0</v>
      </c>
      <c r="J172" s="116">
        <f t="shared" si="18"/>
        <v>0</v>
      </c>
      <c r="K172" s="117">
        <f t="shared" si="16"/>
        <v>0</v>
      </c>
    </row>
    <row r="173" spans="1:11" s="78" customFormat="1" ht="25.5" customHeight="1" hidden="1">
      <c r="A173" s="70" t="s">
        <v>235</v>
      </c>
      <c r="B173" s="71"/>
      <c r="C173" s="72"/>
      <c r="D173" s="73" t="s">
        <v>65</v>
      </c>
      <c r="E173" s="74" t="s">
        <v>313</v>
      </c>
      <c r="F173" s="119" t="s">
        <v>344</v>
      </c>
      <c r="G173" s="119" t="s">
        <v>251</v>
      </c>
      <c r="H173" s="115" t="s">
        <v>194</v>
      </c>
      <c r="I173" s="116">
        <v>0</v>
      </c>
      <c r="J173" s="116">
        <v>0</v>
      </c>
      <c r="K173" s="117">
        <f t="shared" si="16"/>
        <v>0</v>
      </c>
    </row>
    <row r="174" spans="1:11" s="78" customFormat="1" ht="37.5" customHeight="1">
      <c r="A174" s="70" t="s">
        <v>554</v>
      </c>
      <c r="B174" s="71"/>
      <c r="C174" s="72"/>
      <c r="D174" s="73" t="s">
        <v>65</v>
      </c>
      <c r="E174" s="74" t="s">
        <v>313</v>
      </c>
      <c r="F174" s="74" t="s">
        <v>553</v>
      </c>
      <c r="G174" s="74"/>
      <c r="H174" s="75"/>
      <c r="I174" s="76">
        <f aca="true" t="shared" si="19" ref="I174:J176">I175</f>
        <v>5324021.54</v>
      </c>
      <c r="J174" s="76">
        <f t="shared" si="19"/>
        <v>5324021.54</v>
      </c>
      <c r="K174" s="77">
        <f t="shared" si="10"/>
        <v>0</v>
      </c>
    </row>
    <row r="175" spans="1:11" s="78" customFormat="1" ht="12.75" customHeight="1">
      <c r="A175" s="70" t="s">
        <v>203</v>
      </c>
      <c r="B175" s="71"/>
      <c r="C175" s="72"/>
      <c r="D175" s="73" t="s">
        <v>65</v>
      </c>
      <c r="E175" s="74" t="s">
        <v>313</v>
      </c>
      <c r="F175" s="74" t="s">
        <v>553</v>
      </c>
      <c r="G175" s="74" t="s">
        <v>441</v>
      </c>
      <c r="H175" s="75" t="s">
        <v>18</v>
      </c>
      <c r="I175" s="76">
        <f t="shared" si="19"/>
        <v>5324021.54</v>
      </c>
      <c r="J175" s="76">
        <f t="shared" si="19"/>
        <v>5324021.54</v>
      </c>
      <c r="K175" s="77">
        <f t="shared" si="10"/>
        <v>0</v>
      </c>
    </row>
    <row r="176" spans="1:11" s="78" customFormat="1" ht="12.75" customHeight="1">
      <c r="A176" s="70" t="s">
        <v>204</v>
      </c>
      <c r="B176" s="71"/>
      <c r="C176" s="72"/>
      <c r="D176" s="73" t="s">
        <v>65</v>
      </c>
      <c r="E176" s="74" t="s">
        <v>313</v>
      </c>
      <c r="F176" s="74" t="s">
        <v>553</v>
      </c>
      <c r="G176" s="74" t="s">
        <v>441</v>
      </c>
      <c r="H176" s="75" t="s">
        <v>176</v>
      </c>
      <c r="I176" s="76">
        <f t="shared" si="19"/>
        <v>5324021.54</v>
      </c>
      <c r="J176" s="76">
        <f t="shared" si="19"/>
        <v>5324021.54</v>
      </c>
      <c r="K176" s="77">
        <f t="shared" si="10"/>
        <v>0</v>
      </c>
    </row>
    <row r="177" spans="1:11" s="78" customFormat="1" ht="12.75" customHeight="1">
      <c r="A177" s="70" t="s">
        <v>215</v>
      </c>
      <c r="B177" s="71"/>
      <c r="C177" s="72"/>
      <c r="D177" s="73" t="s">
        <v>65</v>
      </c>
      <c r="E177" s="74" t="s">
        <v>313</v>
      </c>
      <c r="F177" s="74" t="s">
        <v>553</v>
      </c>
      <c r="G177" s="74" t="s">
        <v>441</v>
      </c>
      <c r="H177" s="75" t="s">
        <v>185</v>
      </c>
      <c r="I177" s="76">
        <v>5324021.54</v>
      </c>
      <c r="J177" s="76">
        <v>5324021.54</v>
      </c>
      <c r="K177" s="77">
        <f t="shared" si="10"/>
        <v>0</v>
      </c>
    </row>
    <row r="178" spans="1:11" s="78" customFormat="1" ht="55.5" customHeight="1" hidden="1">
      <c r="A178" s="70" t="s">
        <v>345</v>
      </c>
      <c r="B178" s="71"/>
      <c r="C178" s="72"/>
      <c r="D178" s="73" t="s">
        <v>65</v>
      </c>
      <c r="E178" s="74" t="s">
        <v>313</v>
      </c>
      <c r="F178" s="74" t="s">
        <v>346</v>
      </c>
      <c r="G178" s="74"/>
      <c r="H178" s="75"/>
      <c r="I178" s="76">
        <f aca="true" t="shared" si="20" ref="I178:J181">I179</f>
        <v>0</v>
      </c>
      <c r="J178" s="76">
        <f t="shared" si="20"/>
        <v>0</v>
      </c>
      <c r="K178" s="77">
        <f t="shared" si="10"/>
        <v>0</v>
      </c>
    </row>
    <row r="179" spans="1:11" s="78" customFormat="1" ht="16.5" customHeight="1" hidden="1">
      <c r="A179" s="70" t="s">
        <v>216</v>
      </c>
      <c r="B179" s="71"/>
      <c r="C179" s="72"/>
      <c r="D179" s="73" t="s">
        <v>65</v>
      </c>
      <c r="E179" s="74" t="s">
        <v>313</v>
      </c>
      <c r="F179" s="74" t="s">
        <v>346</v>
      </c>
      <c r="G179" s="74" t="s">
        <v>175</v>
      </c>
      <c r="H179" s="75"/>
      <c r="I179" s="76">
        <f t="shared" si="20"/>
        <v>0</v>
      </c>
      <c r="J179" s="76">
        <f t="shared" si="20"/>
        <v>0</v>
      </c>
      <c r="K179" s="77">
        <f t="shared" si="10"/>
        <v>0</v>
      </c>
    </row>
    <row r="180" spans="1:11" s="78" customFormat="1" ht="15.75" customHeight="1" hidden="1">
      <c r="A180" s="70" t="s">
        <v>203</v>
      </c>
      <c r="B180" s="71"/>
      <c r="C180" s="72"/>
      <c r="D180" s="73" t="s">
        <v>65</v>
      </c>
      <c r="E180" s="74" t="s">
        <v>313</v>
      </c>
      <c r="F180" s="74" t="s">
        <v>346</v>
      </c>
      <c r="G180" s="74" t="s">
        <v>175</v>
      </c>
      <c r="H180" s="75" t="s">
        <v>18</v>
      </c>
      <c r="I180" s="76">
        <f t="shared" si="20"/>
        <v>0</v>
      </c>
      <c r="J180" s="76">
        <f t="shared" si="20"/>
        <v>0</v>
      </c>
      <c r="K180" s="77">
        <f t="shared" si="10"/>
        <v>0</v>
      </c>
    </row>
    <row r="181" spans="1:11" s="78" customFormat="1" ht="15.75" customHeight="1" hidden="1">
      <c r="A181" s="70" t="s">
        <v>204</v>
      </c>
      <c r="B181" s="71"/>
      <c r="C181" s="72"/>
      <c r="D181" s="73" t="s">
        <v>65</v>
      </c>
      <c r="E181" s="74" t="s">
        <v>313</v>
      </c>
      <c r="F181" s="74" t="s">
        <v>346</v>
      </c>
      <c r="G181" s="74" t="s">
        <v>175</v>
      </c>
      <c r="H181" s="75" t="s">
        <v>176</v>
      </c>
      <c r="I181" s="76">
        <f t="shared" si="20"/>
        <v>0</v>
      </c>
      <c r="J181" s="76">
        <f t="shared" si="20"/>
        <v>0</v>
      </c>
      <c r="K181" s="77">
        <f t="shared" si="10"/>
        <v>0</v>
      </c>
    </row>
    <row r="182" spans="1:11" s="78" customFormat="1" ht="15.75" customHeight="1" hidden="1">
      <c r="A182" s="70" t="s">
        <v>215</v>
      </c>
      <c r="B182" s="71"/>
      <c r="C182" s="72"/>
      <c r="D182" s="73" t="s">
        <v>65</v>
      </c>
      <c r="E182" s="74" t="s">
        <v>313</v>
      </c>
      <c r="F182" s="74" t="s">
        <v>346</v>
      </c>
      <c r="G182" s="74" t="s">
        <v>175</v>
      </c>
      <c r="H182" s="75" t="s">
        <v>185</v>
      </c>
      <c r="I182" s="76">
        <v>0</v>
      </c>
      <c r="J182" s="76">
        <v>0</v>
      </c>
      <c r="K182" s="77">
        <f t="shared" si="10"/>
        <v>0</v>
      </c>
    </row>
    <row r="183" spans="1:11" s="124" customFormat="1" ht="12.75" customHeight="1">
      <c r="A183" s="120" t="s">
        <v>230</v>
      </c>
      <c r="B183" s="121">
        <v>2</v>
      </c>
      <c r="C183" s="122"/>
      <c r="D183" s="123" t="s">
        <v>65</v>
      </c>
      <c r="E183" s="119" t="s">
        <v>164</v>
      </c>
      <c r="F183" s="119" t="s">
        <v>157</v>
      </c>
      <c r="G183" s="119" t="s">
        <v>157</v>
      </c>
      <c r="H183" s="115" t="s">
        <v>157</v>
      </c>
      <c r="I183" s="116">
        <f>I184</f>
        <v>100000</v>
      </c>
      <c r="J183" s="116">
        <f>J184</f>
        <v>19000</v>
      </c>
      <c r="K183" s="117">
        <f t="shared" si="10"/>
        <v>81000</v>
      </c>
    </row>
    <row r="184" spans="1:11" s="78" customFormat="1" ht="67.5" customHeight="1">
      <c r="A184" s="120" t="s">
        <v>433</v>
      </c>
      <c r="B184" s="71">
        <v>2</v>
      </c>
      <c r="C184" s="72"/>
      <c r="D184" s="73" t="s">
        <v>65</v>
      </c>
      <c r="E184" s="74" t="s">
        <v>164</v>
      </c>
      <c r="F184" s="74" t="s">
        <v>460</v>
      </c>
      <c r="G184" s="74" t="s">
        <v>157</v>
      </c>
      <c r="H184" s="75" t="s">
        <v>157</v>
      </c>
      <c r="I184" s="76">
        <f aca="true" t="shared" si="21" ref="I184:J187">I185</f>
        <v>100000</v>
      </c>
      <c r="J184" s="76">
        <f t="shared" si="21"/>
        <v>19000</v>
      </c>
      <c r="K184" s="77">
        <f t="shared" si="10"/>
        <v>81000</v>
      </c>
    </row>
    <row r="185" spans="1:11" s="78" customFormat="1" ht="12.75" customHeight="1">
      <c r="A185" s="70" t="s">
        <v>216</v>
      </c>
      <c r="B185" s="71">
        <v>2</v>
      </c>
      <c r="C185" s="72"/>
      <c r="D185" s="73" t="s">
        <v>65</v>
      </c>
      <c r="E185" s="74" t="s">
        <v>164</v>
      </c>
      <c r="F185" s="74" t="s">
        <v>460</v>
      </c>
      <c r="G185" s="74" t="s">
        <v>441</v>
      </c>
      <c r="H185" s="75" t="s">
        <v>157</v>
      </c>
      <c r="I185" s="76">
        <f t="shared" si="21"/>
        <v>100000</v>
      </c>
      <c r="J185" s="76">
        <f t="shared" si="21"/>
        <v>19000</v>
      </c>
      <c r="K185" s="77">
        <f t="shared" si="10"/>
        <v>81000</v>
      </c>
    </row>
    <row r="186" spans="1:11" s="78" customFormat="1" ht="12.75">
      <c r="A186" s="70" t="s">
        <v>203</v>
      </c>
      <c r="B186" s="71">
        <v>2</v>
      </c>
      <c r="C186" s="72"/>
      <c r="D186" s="73" t="s">
        <v>65</v>
      </c>
      <c r="E186" s="74" t="s">
        <v>164</v>
      </c>
      <c r="F186" s="74" t="s">
        <v>460</v>
      </c>
      <c r="G186" s="74" t="s">
        <v>441</v>
      </c>
      <c r="H186" s="75" t="s">
        <v>18</v>
      </c>
      <c r="I186" s="76">
        <f t="shared" si="21"/>
        <v>100000</v>
      </c>
      <c r="J186" s="76">
        <f t="shared" si="21"/>
        <v>19000</v>
      </c>
      <c r="K186" s="77">
        <f t="shared" si="10"/>
        <v>81000</v>
      </c>
    </row>
    <row r="187" spans="1:11" s="78" customFormat="1" ht="12.75">
      <c r="A187" s="70" t="s">
        <v>204</v>
      </c>
      <c r="B187" s="71">
        <v>2</v>
      </c>
      <c r="C187" s="72"/>
      <c r="D187" s="73" t="s">
        <v>65</v>
      </c>
      <c r="E187" s="74" t="s">
        <v>164</v>
      </c>
      <c r="F187" s="74" t="s">
        <v>460</v>
      </c>
      <c r="G187" s="74" t="s">
        <v>441</v>
      </c>
      <c r="H187" s="75" t="s">
        <v>176</v>
      </c>
      <c r="I187" s="76">
        <f t="shared" si="21"/>
        <v>100000</v>
      </c>
      <c r="J187" s="76">
        <f t="shared" si="21"/>
        <v>19000</v>
      </c>
      <c r="K187" s="77">
        <f t="shared" si="10"/>
        <v>81000</v>
      </c>
    </row>
    <row r="188" spans="1:11" s="78" customFormat="1" ht="12.75">
      <c r="A188" s="70" t="s">
        <v>205</v>
      </c>
      <c r="B188" s="71">
        <v>2</v>
      </c>
      <c r="C188" s="72"/>
      <c r="D188" s="73" t="s">
        <v>65</v>
      </c>
      <c r="E188" s="74" t="s">
        <v>164</v>
      </c>
      <c r="F188" s="74" t="s">
        <v>460</v>
      </c>
      <c r="G188" s="74" t="s">
        <v>441</v>
      </c>
      <c r="H188" s="75" t="s">
        <v>177</v>
      </c>
      <c r="I188" s="76">
        <v>100000</v>
      </c>
      <c r="J188" s="79">
        <v>19000</v>
      </c>
      <c r="K188" s="77">
        <f t="shared" si="10"/>
        <v>81000</v>
      </c>
    </row>
    <row r="189" spans="1:11" s="78" customFormat="1" ht="12.75">
      <c r="A189" s="70" t="s">
        <v>427</v>
      </c>
      <c r="B189" s="71"/>
      <c r="C189" s="72"/>
      <c r="D189" s="73" t="s">
        <v>65</v>
      </c>
      <c r="E189" s="74" t="s">
        <v>426</v>
      </c>
      <c r="F189" s="74"/>
      <c r="G189" s="74"/>
      <c r="H189" s="75"/>
      <c r="I189" s="76">
        <f>I190+I203+I248</f>
        <v>47242012.63</v>
      </c>
      <c r="J189" s="76">
        <f>J190+J203+J248</f>
        <v>22982484.25</v>
      </c>
      <c r="K189" s="77">
        <f t="shared" si="10"/>
        <v>24259528.380000003</v>
      </c>
    </row>
    <row r="190" spans="1:11" s="78" customFormat="1" ht="12.75">
      <c r="A190" s="70" t="s">
        <v>231</v>
      </c>
      <c r="B190" s="71">
        <v>2</v>
      </c>
      <c r="C190" s="72"/>
      <c r="D190" s="73" t="s">
        <v>65</v>
      </c>
      <c r="E190" s="74" t="s">
        <v>165</v>
      </c>
      <c r="F190" s="74" t="s">
        <v>157</v>
      </c>
      <c r="G190" s="74" t="s">
        <v>157</v>
      </c>
      <c r="H190" s="75" t="s">
        <v>157</v>
      </c>
      <c r="I190" s="76">
        <f>I191+I197</f>
        <v>1970000</v>
      </c>
      <c r="J190" s="76">
        <f>J191+J197</f>
        <v>1139550.83</v>
      </c>
      <c r="K190" s="77">
        <f t="shared" si="10"/>
        <v>830449.1699999999</v>
      </c>
    </row>
    <row r="191" spans="1:11" s="78" customFormat="1" ht="24.75" customHeight="1">
      <c r="A191" s="70" t="s">
        <v>461</v>
      </c>
      <c r="B191" s="71">
        <v>2</v>
      </c>
      <c r="C191" s="72"/>
      <c r="D191" s="73" t="s">
        <v>65</v>
      </c>
      <c r="E191" s="74" t="s">
        <v>165</v>
      </c>
      <c r="F191" s="74" t="s">
        <v>462</v>
      </c>
      <c r="G191" s="74" t="s">
        <v>157</v>
      </c>
      <c r="H191" s="75" t="s">
        <v>157</v>
      </c>
      <c r="I191" s="76">
        <f aca="true" t="shared" si="22" ref="I191:J193">I192</f>
        <v>1000000</v>
      </c>
      <c r="J191" s="76">
        <f t="shared" si="22"/>
        <v>629550.83</v>
      </c>
      <c r="K191" s="77">
        <f t="shared" si="10"/>
        <v>370449.17000000004</v>
      </c>
    </row>
    <row r="192" spans="1:11" s="78" customFormat="1" ht="36" customHeight="1">
      <c r="A192" s="70" t="s">
        <v>286</v>
      </c>
      <c r="B192" s="71">
        <v>2</v>
      </c>
      <c r="C192" s="72"/>
      <c r="D192" s="73" t="s">
        <v>65</v>
      </c>
      <c r="E192" s="74" t="s">
        <v>165</v>
      </c>
      <c r="F192" s="74" t="s">
        <v>462</v>
      </c>
      <c r="G192" s="74" t="s">
        <v>251</v>
      </c>
      <c r="H192" s="75" t="s">
        <v>157</v>
      </c>
      <c r="I192" s="76">
        <f t="shared" si="22"/>
        <v>1000000</v>
      </c>
      <c r="J192" s="76">
        <f t="shared" si="22"/>
        <v>629550.83</v>
      </c>
      <c r="K192" s="77">
        <f t="shared" si="10"/>
        <v>370449.17000000004</v>
      </c>
    </row>
    <row r="193" spans="1:11" s="78" customFormat="1" ht="12.75">
      <c r="A193" s="70" t="s">
        <v>203</v>
      </c>
      <c r="B193" s="71">
        <v>2</v>
      </c>
      <c r="C193" s="72"/>
      <c r="D193" s="73" t="s">
        <v>65</v>
      </c>
      <c r="E193" s="74" t="s">
        <v>165</v>
      </c>
      <c r="F193" s="74" t="s">
        <v>462</v>
      </c>
      <c r="G193" s="74" t="s">
        <v>251</v>
      </c>
      <c r="H193" s="75" t="s">
        <v>18</v>
      </c>
      <c r="I193" s="76">
        <f t="shared" si="22"/>
        <v>1000000</v>
      </c>
      <c r="J193" s="76">
        <f t="shared" si="22"/>
        <v>629550.83</v>
      </c>
      <c r="K193" s="77">
        <f t="shared" si="10"/>
        <v>370449.17000000004</v>
      </c>
    </row>
    <row r="194" spans="1:11" s="78" customFormat="1" ht="22.5">
      <c r="A194" s="70" t="s">
        <v>232</v>
      </c>
      <c r="B194" s="71">
        <v>2</v>
      </c>
      <c r="C194" s="72"/>
      <c r="D194" s="73" t="s">
        <v>65</v>
      </c>
      <c r="E194" s="74" t="s">
        <v>165</v>
      </c>
      <c r="F194" s="74" t="s">
        <v>462</v>
      </c>
      <c r="G194" s="74" t="s">
        <v>251</v>
      </c>
      <c r="H194" s="75" t="s">
        <v>192</v>
      </c>
      <c r="I194" s="76">
        <f>I196+I195</f>
        <v>1000000</v>
      </c>
      <c r="J194" s="76">
        <f>J196+J195</f>
        <v>629550.83</v>
      </c>
      <c r="K194" s="77">
        <f t="shared" si="10"/>
        <v>370449.17000000004</v>
      </c>
    </row>
    <row r="195" spans="1:11" s="78" customFormat="1" ht="22.5" customHeight="1" hidden="1">
      <c r="A195" s="70" t="s">
        <v>235</v>
      </c>
      <c r="B195" s="71"/>
      <c r="C195" s="72"/>
      <c r="D195" s="73" t="s">
        <v>65</v>
      </c>
      <c r="E195" s="74" t="s">
        <v>165</v>
      </c>
      <c r="F195" s="74" t="s">
        <v>462</v>
      </c>
      <c r="G195" s="74" t="s">
        <v>251</v>
      </c>
      <c r="H195" s="75" t="s">
        <v>194</v>
      </c>
      <c r="I195" s="76">
        <v>0</v>
      </c>
      <c r="J195" s="76">
        <v>0</v>
      </c>
      <c r="K195" s="77">
        <f t="shared" si="10"/>
        <v>0</v>
      </c>
    </row>
    <row r="196" spans="1:11" s="78" customFormat="1" ht="33.75">
      <c r="A196" s="70" t="s">
        <v>233</v>
      </c>
      <c r="B196" s="71">
        <v>2</v>
      </c>
      <c r="C196" s="72"/>
      <c r="D196" s="73" t="s">
        <v>65</v>
      </c>
      <c r="E196" s="74" t="s">
        <v>165</v>
      </c>
      <c r="F196" s="74" t="s">
        <v>462</v>
      </c>
      <c r="G196" s="74" t="s">
        <v>251</v>
      </c>
      <c r="H196" s="75" t="s">
        <v>193</v>
      </c>
      <c r="I196" s="76">
        <v>1000000</v>
      </c>
      <c r="J196" s="76">
        <v>629550.83</v>
      </c>
      <c r="K196" s="77">
        <f t="shared" si="10"/>
        <v>370449.17000000004</v>
      </c>
    </row>
    <row r="197" spans="1:11" s="78" customFormat="1" ht="35.25" customHeight="1">
      <c r="A197" s="70" t="s">
        <v>464</v>
      </c>
      <c r="B197" s="71">
        <v>2</v>
      </c>
      <c r="C197" s="72"/>
      <c r="D197" s="73" t="s">
        <v>65</v>
      </c>
      <c r="E197" s="74" t="s">
        <v>165</v>
      </c>
      <c r="F197" s="74" t="s">
        <v>463</v>
      </c>
      <c r="G197" s="74" t="s">
        <v>157</v>
      </c>
      <c r="H197" s="75" t="s">
        <v>157</v>
      </c>
      <c r="I197" s="76">
        <f aca="true" t="shared" si="23" ref="I197:J199">I198</f>
        <v>970000</v>
      </c>
      <c r="J197" s="76">
        <f t="shared" si="23"/>
        <v>510000</v>
      </c>
      <c r="K197" s="77">
        <f t="shared" si="10"/>
        <v>460000</v>
      </c>
    </row>
    <row r="198" spans="1:11" s="78" customFormat="1" ht="34.5" customHeight="1">
      <c r="A198" s="70" t="s">
        <v>286</v>
      </c>
      <c r="B198" s="71">
        <v>2</v>
      </c>
      <c r="C198" s="72"/>
      <c r="D198" s="73" t="s">
        <v>65</v>
      </c>
      <c r="E198" s="74" t="s">
        <v>165</v>
      </c>
      <c r="F198" s="74" t="s">
        <v>463</v>
      </c>
      <c r="G198" s="74" t="s">
        <v>251</v>
      </c>
      <c r="H198" s="75" t="s">
        <v>157</v>
      </c>
      <c r="I198" s="76">
        <f t="shared" si="23"/>
        <v>970000</v>
      </c>
      <c r="J198" s="76">
        <f t="shared" si="23"/>
        <v>510000</v>
      </c>
      <c r="K198" s="77">
        <f t="shared" si="10"/>
        <v>460000</v>
      </c>
    </row>
    <row r="199" spans="1:11" s="78" customFormat="1" ht="12.75">
      <c r="A199" s="70" t="s">
        <v>203</v>
      </c>
      <c r="B199" s="71">
        <v>2</v>
      </c>
      <c r="C199" s="72"/>
      <c r="D199" s="73" t="s">
        <v>65</v>
      </c>
      <c r="E199" s="74" t="s">
        <v>165</v>
      </c>
      <c r="F199" s="74" t="s">
        <v>463</v>
      </c>
      <c r="G199" s="74" t="s">
        <v>251</v>
      </c>
      <c r="H199" s="75" t="s">
        <v>18</v>
      </c>
      <c r="I199" s="76">
        <f t="shared" si="23"/>
        <v>970000</v>
      </c>
      <c r="J199" s="76">
        <f t="shared" si="23"/>
        <v>510000</v>
      </c>
      <c r="K199" s="77">
        <f t="shared" si="10"/>
        <v>460000</v>
      </c>
    </row>
    <row r="200" spans="1:11" s="78" customFormat="1" ht="23.25" customHeight="1">
      <c r="A200" s="70" t="s">
        <v>232</v>
      </c>
      <c r="B200" s="71">
        <v>2</v>
      </c>
      <c r="C200" s="72"/>
      <c r="D200" s="73" t="s">
        <v>65</v>
      </c>
      <c r="E200" s="74" t="s">
        <v>165</v>
      </c>
      <c r="F200" s="74" t="s">
        <v>463</v>
      </c>
      <c r="G200" s="74" t="s">
        <v>251</v>
      </c>
      <c r="H200" s="75" t="s">
        <v>192</v>
      </c>
      <c r="I200" s="76">
        <f>I201+I202</f>
        <v>970000</v>
      </c>
      <c r="J200" s="76">
        <f>J201+J202</f>
        <v>510000</v>
      </c>
      <c r="K200" s="77">
        <f t="shared" si="10"/>
        <v>460000</v>
      </c>
    </row>
    <row r="201" spans="1:11" s="78" customFormat="1" ht="23.25" customHeight="1">
      <c r="A201" s="70" t="s">
        <v>431</v>
      </c>
      <c r="B201" s="71"/>
      <c r="C201" s="72"/>
      <c r="D201" s="73" t="s">
        <v>65</v>
      </c>
      <c r="E201" s="74" t="s">
        <v>165</v>
      </c>
      <c r="F201" s="74" t="s">
        <v>463</v>
      </c>
      <c r="G201" s="74" t="s">
        <v>251</v>
      </c>
      <c r="H201" s="75" t="s">
        <v>194</v>
      </c>
      <c r="I201" s="76">
        <v>970000</v>
      </c>
      <c r="J201" s="76">
        <v>510000</v>
      </c>
      <c r="K201" s="77">
        <f t="shared" si="10"/>
        <v>460000</v>
      </c>
    </row>
    <row r="202" spans="1:11" s="78" customFormat="1" ht="34.5" customHeight="1" hidden="1">
      <c r="A202" s="70" t="s">
        <v>233</v>
      </c>
      <c r="B202" s="71">
        <v>2</v>
      </c>
      <c r="C202" s="72"/>
      <c r="D202" s="73" t="s">
        <v>65</v>
      </c>
      <c r="E202" s="74" t="s">
        <v>165</v>
      </c>
      <c r="F202" s="74" t="s">
        <v>463</v>
      </c>
      <c r="G202" s="74" t="s">
        <v>251</v>
      </c>
      <c r="H202" s="75" t="s">
        <v>193</v>
      </c>
      <c r="I202" s="76">
        <v>0</v>
      </c>
      <c r="J202" s="79">
        <v>0</v>
      </c>
      <c r="K202" s="77">
        <f t="shared" si="10"/>
        <v>0</v>
      </c>
    </row>
    <row r="203" spans="1:11" s="124" customFormat="1" ht="12.75">
      <c r="A203" s="120" t="s">
        <v>234</v>
      </c>
      <c r="B203" s="121">
        <v>2</v>
      </c>
      <c r="C203" s="122"/>
      <c r="D203" s="123" t="s">
        <v>65</v>
      </c>
      <c r="E203" s="119" t="s">
        <v>166</v>
      </c>
      <c r="F203" s="119" t="s">
        <v>157</v>
      </c>
      <c r="G203" s="119" t="s">
        <v>157</v>
      </c>
      <c r="H203" s="115" t="s">
        <v>157</v>
      </c>
      <c r="I203" s="116">
        <f>I223+I204+I243</f>
        <v>18705013.71</v>
      </c>
      <c r="J203" s="116">
        <f>J223+J204+J243</f>
        <v>11597299</v>
      </c>
      <c r="K203" s="77">
        <f t="shared" si="10"/>
        <v>7107714.710000001</v>
      </c>
    </row>
    <row r="204" spans="1:11" s="124" customFormat="1" ht="22.5">
      <c r="A204" s="120" t="s">
        <v>506</v>
      </c>
      <c r="B204" s="121"/>
      <c r="C204" s="122"/>
      <c r="D204" s="123" t="s">
        <v>65</v>
      </c>
      <c r="E204" s="119" t="s">
        <v>166</v>
      </c>
      <c r="F204" s="119" t="s">
        <v>465</v>
      </c>
      <c r="G204" s="119"/>
      <c r="H204" s="115"/>
      <c r="I204" s="116">
        <f>I205+I210+I219</f>
        <v>16933061.54</v>
      </c>
      <c r="J204" s="116">
        <f>J205+J210+J219</f>
        <v>10188901.15</v>
      </c>
      <c r="K204" s="117">
        <f t="shared" si="10"/>
        <v>6744160.389999999</v>
      </c>
    </row>
    <row r="205" spans="1:11" s="124" customFormat="1" ht="33.75">
      <c r="A205" s="120" t="s">
        <v>515</v>
      </c>
      <c r="B205" s="121"/>
      <c r="C205" s="122"/>
      <c r="D205" s="123" t="s">
        <v>65</v>
      </c>
      <c r="E205" s="119" t="s">
        <v>166</v>
      </c>
      <c r="F205" s="119" t="s">
        <v>465</v>
      </c>
      <c r="G205" s="119" t="s">
        <v>455</v>
      </c>
      <c r="H205" s="115"/>
      <c r="I205" s="116">
        <f>I206</f>
        <v>287803.81</v>
      </c>
      <c r="J205" s="116">
        <f>J206</f>
        <v>3540</v>
      </c>
      <c r="K205" s="117">
        <f t="shared" si="10"/>
        <v>284263.81</v>
      </c>
    </row>
    <row r="206" spans="1:11" s="124" customFormat="1" ht="12.75">
      <c r="A206" s="120" t="s">
        <v>203</v>
      </c>
      <c r="B206" s="121"/>
      <c r="C206" s="122"/>
      <c r="D206" s="123" t="s">
        <v>65</v>
      </c>
      <c r="E206" s="119" t="s">
        <v>166</v>
      </c>
      <c r="F206" s="119" t="s">
        <v>465</v>
      </c>
      <c r="G206" s="119" t="s">
        <v>455</v>
      </c>
      <c r="H206" s="115" t="s">
        <v>18</v>
      </c>
      <c r="I206" s="116">
        <f>I207</f>
        <v>287803.81</v>
      </c>
      <c r="J206" s="116">
        <f>J207</f>
        <v>3540</v>
      </c>
      <c r="K206" s="117">
        <f t="shared" si="10"/>
        <v>284263.81</v>
      </c>
    </row>
    <row r="207" spans="1:11" s="124" customFormat="1" ht="12.75">
      <c r="A207" s="120" t="s">
        <v>204</v>
      </c>
      <c r="B207" s="121"/>
      <c r="C207" s="122"/>
      <c r="D207" s="123" t="s">
        <v>65</v>
      </c>
      <c r="E207" s="119" t="s">
        <v>166</v>
      </c>
      <c r="F207" s="119" t="s">
        <v>465</v>
      </c>
      <c r="G207" s="119" t="s">
        <v>455</v>
      </c>
      <c r="H207" s="115" t="s">
        <v>176</v>
      </c>
      <c r="I207" s="116">
        <f>I208+I209</f>
        <v>287803.81</v>
      </c>
      <c r="J207" s="116">
        <f>J208+J209</f>
        <v>3540</v>
      </c>
      <c r="K207" s="117">
        <f t="shared" si="10"/>
        <v>284263.81</v>
      </c>
    </row>
    <row r="208" spans="1:11" s="124" customFormat="1" ht="12.75">
      <c r="A208" s="120" t="s">
        <v>491</v>
      </c>
      <c r="B208" s="121"/>
      <c r="C208" s="122"/>
      <c r="D208" s="123" t="s">
        <v>65</v>
      </c>
      <c r="E208" s="119" t="s">
        <v>166</v>
      </c>
      <c r="F208" s="119" t="s">
        <v>465</v>
      </c>
      <c r="G208" s="119" t="s">
        <v>455</v>
      </c>
      <c r="H208" s="115" t="s">
        <v>185</v>
      </c>
      <c r="I208" s="116">
        <v>284263.81</v>
      </c>
      <c r="J208" s="116">
        <v>0</v>
      </c>
      <c r="K208" s="117">
        <f t="shared" si="10"/>
        <v>284263.81</v>
      </c>
    </row>
    <row r="209" spans="1:11" s="124" customFormat="1" ht="12.75">
      <c r="A209" s="120" t="s">
        <v>299</v>
      </c>
      <c r="B209" s="121"/>
      <c r="C209" s="122"/>
      <c r="D209" s="123" t="s">
        <v>65</v>
      </c>
      <c r="E209" s="119" t="s">
        <v>166</v>
      </c>
      <c r="F209" s="119" t="s">
        <v>465</v>
      </c>
      <c r="G209" s="119" t="s">
        <v>455</v>
      </c>
      <c r="H209" s="115" t="s">
        <v>177</v>
      </c>
      <c r="I209" s="116">
        <v>3540</v>
      </c>
      <c r="J209" s="116">
        <v>3540</v>
      </c>
      <c r="K209" s="117">
        <f t="shared" si="10"/>
        <v>0</v>
      </c>
    </row>
    <row r="210" spans="1:11" s="78" customFormat="1" ht="34.5" customHeight="1">
      <c r="A210" s="70" t="s">
        <v>507</v>
      </c>
      <c r="B210" s="71">
        <v>2</v>
      </c>
      <c r="C210" s="72"/>
      <c r="D210" s="73" t="s">
        <v>65</v>
      </c>
      <c r="E210" s="74" t="s">
        <v>166</v>
      </c>
      <c r="F210" s="74" t="s">
        <v>465</v>
      </c>
      <c r="G210" s="74" t="s">
        <v>441</v>
      </c>
      <c r="H210" s="75" t="s">
        <v>157</v>
      </c>
      <c r="I210" s="76">
        <f>I211</f>
        <v>99000</v>
      </c>
      <c r="J210" s="76">
        <f>J211</f>
        <v>99000</v>
      </c>
      <c r="K210" s="77">
        <f>IF(ISNUMBER(I210),I210,0)-IF(ISNUMBER(J210),J210,0)</f>
        <v>0</v>
      </c>
    </row>
    <row r="211" spans="1:11" s="78" customFormat="1" ht="12.75">
      <c r="A211" s="70" t="s">
        <v>203</v>
      </c>
      <c r="B211" s="71">
        <v>2</v>
      </c>
      <c r="C211" s="72"/>
      <c r="D211" s="73" t="s">
        <v>65</v>
      </c>
      <c r="E211" s="74" t="s">
        <v>166</v>
      </c>
      <c r="F211" s="74" t="s">
        <v>465</v>
      </c>
      <c r="G211" s="74" t="s">
        <v>441</v>
      </c>
      <c r="H211" s="75" t="s">
        <v>18</v>
      </c>
      <c r="I211" s="76">
        <f>I212</f>
        <v>99000</v>
      </c>
      <c r="J211" s="76">
        <f>J212</f>
        <v>99000</v>
      </c>
      <c r="K211" s="77">
        <f>IF(ISNUMBER(I211),I211,0)-IF(ISNUMBER(J211),J211,0)</f>
        <v>0</v>
      </c>
    </row>
    <row r="212" spans="1:11" s="124" customFormat="1" ht="17.25" customHeight="1">
      <c r="A212" s="120" t="s">
        <v>204</v>
      </c>
      <c r="B212" s="121">
        <v>2</v>
      </c>
      <c r="C212" s="122"/>
      <c r="D212" s="123" t="s">
        <v>65</v>
      </c>
      <c r="E212" s="119" t="s">
        <v>166</v>
      </c>
      <c r="F212" s="119" t="s">
        <v>465</v>
      </c>
      <c r="G212" s="119" t="s">
        <v>441</v>
      </c>
      <c r="H212" s="115" t="s">
        <v>176</v>
      </c>
      <c r="I212" s="116">
        <f>I214+I213</f>
        <v>99000</v>
      </c>
      <c r="J212" s="116">
        <f>J214+J213</f>
        <v>99000</v>
      </c>
      <c r="K212" s="117">
        <f>IF(ISNUMBER(I212),I212,0)-IF(ISNUMBER(J212),J212,0)</f>
        <v>0</v>
      </c>
    </row>
    <row r="213" spans="1:11" s="78" customFormat="1" ht="12" customHeight="1" hidden="1">
      <c r="A213" s="70" t="s">
        <v>215</v>
      </c>
      <c r="B213" s="71">
        <v>2</v>
      </c>
      <c r="C213" s="72"/>
      <c r="D213" s="73" t="s">
        <v>65</v>
      </c>
      <c r="E213" s="74" t="s">
        <v>166</v>
      </c>
      <c r="F213" s="74" t="s">
        <v>465</v>
      </c>
      <c r="G213" s="74" t="s">
        <v>441</v>
      </c>
      <c r="H213" s="75" t="s">
        <v>185</v>
      </c>
      <c r="I213" s="76">
        <f>0</f>
        <v>0</v>
      </c>
      <c r="J213" s="79">
        <v>0</v>
      </c>
      <c r="K213" s="77">
        <f>IF(ISNUMBER(I213),I213,0)-IF(ISNUMBER(J213),J213,0)</f>
        <v>0</v>
      </c>
    </row>
    <row r="214" spans="1:11" s="78" customFormat="1" ht="15.75" customHeight="1">
      <c r="A214" s="70" t="s">
        <v>299</v>
      </c>
      <c r="B214" s="71">
        <v>2</v>
      </c>
      <c r="C214" s="72"/>
      <c r="D214" s="73" t="s">
        <v>65</v>
      </c>
      <c r="E214" s="74" t="s">
        <v>166</v>
      </c>
      <c r="F214" s="74" t="s">
        <v>465</v>
      </c>
      <c r="G214" s="74" t="s">
        <v>441</v>
      </c>
      <c r="H214" s="75" t="s">
        <v>177</v>
      </c>
      <c r="I214" s="76">
        <v>99000</v>
      </c>
      <c r="J214" s="79">
        <v>99000</v>
      </c>
      <c r="K214" s="77">
        <f>IF(ISNUMBER(I214),I214,0)-IF(ISNUMBER(J214),J214,0)</f>
        <v>0</v>
      </c>
    </row>
    <row r="215" spans="1:11" s="78" customFormat="1" ht="34.5" customHeight="1" hidden="1">
      <c r="A215" s="70" t="s">
        <v>509</v>
      </c>
      <c r="B215" s="71"/>
      <c r="C215" s="72"/>
      <c r="D215" s="73" t="s">
        <v>65</v>
      </c>
      <c r="E215" s="74" t="s">
        <v>166</v>
      </c>
      <c r="F215" s="74" t="s">
        <v>465</v>
      </c>
      <c r="G215" s="74" t="s">
        <v>508</v>
      </c>
      <c r="H215" s="75"/>
      <c r="I215" s="76">
        <f aca="true" t="shared" si="24" ref="I215:J217">I216</f>
        <v>0</v>
      </c>
      <c r="J215" s="76">
        <f t="shared" si="24"/>
        <v>0</v>
      </c>
      <c r="K215" s="77">
        <f t="shared" si="10"/>
        <v>0</v>
      </c>
    </row>
    <row r="216" spans="1:11" s="78" customFormat="1" ht="16.5" customHeight="1" hidden="1">
      <c r="A216" s="70" t="s">
        <v>203</v>
      </c>
      <c r="B216" s="71"/>
      <c r="C216" s="72"/>
      <c r="D216" s="73" t="s">
        <v>65</v>
      </c>
      <c r="E216" s="74" t="s">
        <v>166</v>
      </c>
      <c r="F216" s="74" t="s">
        <v>465</v>
      </c>
      <c r="G216" s="74" t="s">
        <v>508</v>
      </c>
      <c r="H216" s="75" t="s">
        <v>18</v>
      </c>
      <c r="I216" s="76">
        <f t="shared" si="24"/>
        <v>0</v>
      </c>
      <c r="J216" s="76">
        <f t="shared" si="24"/>
        <v>0</v>
      </c>
      <c r="K216" s="77">
        <f t="shared" si="10"/>
        <v>0</v>
      </c>
    </row>
    <row r="217" spans="1:11" s="78" customFormat="1" ht="17.25" customHeight="1" hidden="1">
      <c r="A217" s="70" t="s">
        <v>204</v>
      </c>
      <c r="B217" s="71"/>
      <c r="C217" s="72"/>
      <c r="D217" s="73" t="s">
        <v>65</v>
      </c>
      <c r="E217" s="74" t="s">
        <v>166</v>
      </c>
      <c r="F217" s="74" t="s">
        <v>465</v>
      </c>
      <c r="G217" s="74" t="s">
        <v>508</v>
      </c>
      <c r="H217" s="75" t="s">
        <v>176</v>
      </c>
      <c r="I217" s="76">
        <f t="shared" si="24"/>
        <v>0</v>
      </c>
      <c r="J217" s="76">
        <f t="shared" si="24"/>
        <v>0</v>
      </c>
      <c r="K217" s="77">
        <f t="shared" si="10"/>
        <v>0</v>
      </c>
    </row>
    <row r="218" spans="1:11" s="78" customFormat="1" ht="12" customHeight="1" hidden="1">
      <c r="A218" s="70" t="s">
        <v>299</v>
      </c>
      <c r="B218" s="71"/>
      <c r="C218" s="72"/>
      <c r="D218" s="73" t="s">
        <v>65</v>
      </c>
      <c r="E218" s="74" t="s">
        <v>166</v>
      </c>
      <c r="F218" s="74" t="s">
        <v>465</v>
      </c>
      <c r="G218" s="74" t="s">
        <v>508</v>
      </c>
      <c r="H218" s="75" t="s">
        <v>177</v>
      </c>
      <c r="I218" s="76">
        <v>0</v>
      </c>
      <c r="J218" s="76">
        <v>0</v>
      </c>
      <c r="K218" s="77">
        <f t="shared" si="10"/>
        <v>0</v>
      </c>
    </row>
    <row r="219" spans="1:11" s="78" customFormat="1" ht="34.5" customHeight="1">
      <c r="A219" s="70" t="s">
        <v>286</v>
      </c>
      <c r="B219" s="71">
        <v>2</v>
      </c>
      <c r="C219" s="72"/>
      <c r="D219" s="73" t="s">
        <v>65</v>
      </c>
      <c r="E219" s="74" t="s">
        <v>166</v>
      </c>
      <c r="F219" s="74" t="s">
        <v>465</v>
      </c>
      <c r="G219" s="74" t="s">
        <v>251</v>
      </c>
      <c r="H219" s="75" t="s">
        <v>157</v>
      </c>
      <c r="I219" s="76">
        <f aca="true" t="shared" si="25" ref="I219:J221">I220</f>
        <v>16546257.73</v>
      </c>
      <c r="J219" s="76">
        <f t="shared" si="25"/>
        <v>10086361.15</v>
      </c>
      <c r="K219" s="77">
        <f t="shared" si="10"/>
        <v>6459896.58</v>
      </c>
    </row>
    <row r="220" spans="1:11" s="78" customFormat="1" ht="12.75">
      <c r="A220" s="70" t="s">
        <v>203</v>
      </c>
      <c r="B220" s="71">
        <v>2</v>
      </c>
      <c r="C220" s="72"/>
      <c r="D220" s="73" t="s">
        <v>65</v>
      </c>
      <c r="E220" s="74" t="s">
        <v>166</v>
      </c>
      <c r="F220" s="74" t="s">
        <v>465</v>
      </c>
      <c r="G220" s="74" t="s">
        <v>251</v>
      </c>
      <c r="H220" s="75" t="s">
        <v>18</v>
      </c>
      <c r="I220" s="76">
        <f t="shared" si="25"/>
        <v>16546257.73</v>
      </c>
      <c r="J220" s="76">
        <f t="shared" si="25"/>
        <v>10086361.15</v>
      </c>
      <c r="K220" s="77">
        <f t="shared" si="10"/>
        <v>6459896.58</v>
      </c>
    </row>
    <row r="221" spans="1:11" s="78" customFormat="1" ht="23.25" customHeight="1">
      <c r="A221" s="70" t="s">
        <v>232</v>
      </c>
      <c r="B221" s="71">
        <v>2</v>
      </c>
      <c r="C221" s="72"/>
      <c r="D221" s="73" t="s">
        <v>65</v>
      </c>
      <c r="E221" s="74" t="s">
        <v>166</v>
      </c>
      <c r="F221" s="74" t="s">
        <v>465</v>
      </c>
      <c r="G221" s="74" t="s">
        <v>251</v>
      </c>
      <c r="H221" s="75" t="s">
        <v>192</v>
      </c>
      <c r="I221" s="76">
        <f t="shared" si="25"/>
        <v>16546257.73</v>
      </c>
      <c r="J221" s="76">
        <f t="shared" si="25"/>
        <v>10086361.15</v>
      </c>
      <c r="K221" s="77">
        <f t="shared" si="10"/>
        <v>6459896.58</v>
      </c>
    </row>
    <row r="222" spans="1:11" s="78" customFormat="1" ht="22.5" customHeight="1">
      <c r="A222" s="70" t="s">
        <v>235</v>
      </c>
      <c r="B222" s="71">
        <v>2</v>
      </c>
      <c r="C222" s="72"/>
      <c r="D222" s="73" t="s">
        <v>65</v>
      </c>
      <c r="E222" s="74" t="s">
        <v>166</v>
      </c>
      <c r="F222" s="74" t="s">
        <v>465</v>
      </c>
      <c r="G222" s="74" t="s">
        <v>251</v>
      </c>
      <c r="H222" s="75" t="s">
        <v>194</v>
      </c>
      <c r="I222" s="76">
        <v>16546257.73</v>
      </c>
      <c r="J222" s="79">
        <v>10086361.15</v>
      </c>
      <c r="K222" s="77">
        <f t="shared" si="10"/>
        <v>6459896.58</v>
      </c>
    </row>
    <row r="223" spans="1:11" s="78" customFormat="1" ht="22.5">
      <c r="A223" s="70" t="s">
        <v>511</v>
      </c>
      <c r="B223" s="71">
        <v>2</v>
      </c>
      <c r="C223" s="72"/>
      <c r="D223" s="73" t="s">
        <v>65</v>
      </c>
      <c r="E223" s="74" t="s">
        <v>166</v>
      </c>
      <c r="F223" s="74" t="s">
        <v>510</v>
      </c>
      <c r="G223" s="74"/>
      <c r="H223" s="75" t="s">
        <v>157</v>
      </c>
      <c r="I223" s="76">
        <f>I224+I231+I236+I240</f>
        <v>1648652.76</v>
      </c>
      <c r="J223" s="76">
        <f>J224+J231+J236+J240</f>
        <v>1285098.44</v>
      </c>
      <c r="K223" s="77">
        <f t="shared" si="10"/>
        <v>363554.32000000007</v>
      </c>
    </row>
    <row r="224" spans="1:11" s="78" customFormat="1" ht="35.25" customHeight="1">
      <c r="A224" s="70" t="s">
        <v>515</v>
      </c>
      <c r="B224" s="71"/>
      <c r="C224" s="72"/>
      <c r="D224" s="73" t="s">
        <v>65</v>
      </c>
      <c r="E224" s="74" t="s">
        <v>166</v>
      </c>
      <c r="F224" s="74" t="s">
        <v>510</v>
      </c>
      <c r="G224" s="74" t="s">
        <v>455</v>
      </c>
      <c r="H224" s="75"/>
      <c r="I224" s="76">
        <f>I225</f>
        <v>1230823.08</v>
      </c>
      <c r="J224" s="76">
        <f>J225</f>
        <v>1045468.76</v>
      </c>
      <c r="K224" s="77">
        <f t="shared" si="10"/>
        <v>185354.32000000007</v>
      </c>
    </row>
    <row r="225" spans="1:11" s="78" customFormat="1" ht="12.75">
      <c r="A225" s="70" t="s">
        <v>203</v>
      </c>
      <c r="B225" s="71">
        <v>2</v>
      </c>
      <c r="C225" s="72"/>
      <c r="D225" s="73" t="s">
        <v>65</v>
      </c>
      <c r="E225" s="74" t="s">
        <v>166</v>
      </c>
      <c r="F225" s="74" t="s">
        <v>510</v>
      </c>
      <c r="G225" s="74" t="s">
        <v>455</v>
      </c>
      <c r="H225" s="75" t="s">
        <v>18</v>
      </c>
      <c r="I225" s="76">
        <f>I226</f>
        <v>1230823.08</v>
      </c>
      <c r="J225" s="76">
        <f>J226</f>
        <v>1045468.76</v>
      </c>
      <c r="K225" s="77">
        <f t="shared" si="10"/>
        <v>185354.32000000007</v>
      </c>
    </row>
    <row r="226" spans="1:11" s="78" customFormat="1" ht="12.75">
      <c r="A226" s="70" t="s">
        <v>204</v>
      </c>
      <c r="B226" s="71">
        <v>2</v>
      </c>
      <c r="C226" s="72"/>
      <c r="D226" s="73" t="s">
        <v>65</v>
      </c>
      <c r="E226" s="74" t="s">
        <v>166</v>
      </c>
      <c r="F226" s="74" t="s">
        <v>510</v>
      </c>
      <c r="G226" s="74" t="s">
        <v>455</v>
      </c>
      <c r="H226" s="75" t="s">
        <v>176</v>
      </c>
      <c r="I226" s="76">
        <f>I227+I228</f>
        <v>1230823.08</v>
      </c>
      <c r="J226" s="76">
        <f>J227+J228</f>
        <v>1045468.76</v>
      </c>
      <c r="K226" s="77">
        <f>IF(ISNUMBER(I226),I226,0)-IF(ISNUMBER(J226),J226,0)</f>
        <v>185354.32000000007</v>
      </c>
    </row>
    <row r="227" spans="1:11" s="78" customFormat="1" ht="12.75">
      <c r="A227" s="70" t="s">
        <v>215</v>
      </c>
      <c r="B227" s="71">
        <v>2</v>
      </c>
      <c r="C227" s="72"/>
      <c r="D227" s="73" t="s">
        <v>65</v>
      </c>
      <c r="E227" s="74" t="s">
        <v>166</v>
      </c>
      <c r="F227" s="74" t="s">
        <v>510</v>
      </c>
      <c r="G227" s="74" t="s">
        <v>455</v>
      </c>
      <c r="H227" s="75" t="s">
        <v>185</v>
      </c>
      <c r="I227" s="76">
        <v>1226811.08</v>
      </c>
      <c r="J227" s="79">
        <v>1041456.76</v>
      </c>
      <c r="K227" s="77">
        <f>IF(ISNUMBER(I227),I227,0)-IF(ISNUMBER(J227),J227,0)</f>
        <v>185354.32000000007</v>
      </c>
    </row>
    <row r="228" spans="1:11" s="78" customFormat="1" ht="12.75">
      <c r="A228" s="70" t="s">
        <v>205</v>
      </c>
      <c r="B228" s="71">
        <v>2</v>
      </c>
      <c r="C228" s="72"/>
      <c r="D228" s="73" t="s">
        <v>65</v>
      </c>
      <c r="E228" s="74" t="s">
        <v>166</v>
      </c>
      <c r="F228" s="74" t="s">
        <v>510</v>
      </c>
      <c r="G228" s="74" t="s">
        <v>455</v>
      </c>
      <c r="H228" s="75" t="s">
        <v>177</v>
      </c>
      <c r="I228" s="76">
        <v>4012</v>
      </c>
      <c r="J228" s="79">
        <v>4012</v>
      </c>
      <c r="K228" s="77">
        <f>IF(ISNUMBER(I228),I228,0)-IF(ISNUMBER(J228),J228,0)</f>
        <v>0</v>
      </c>
    </row>
    <row r="229" spans="1:11" s="78" customFormat="1" ht="12.75" hidden="1">
      <c r="A229" s="70" t="s">
        <v>217</v>
      </c>
      <c r="B229" s="71">
        <v>2</v>
      </c>
      <c r="C229" s="72"/>
      <c r="D229" s="73" t="s">
        <v>65</v>
      </c>
      <c r="E229" s="74" t="s">
        <v>166</v>
      </c>
      <c r="F229" s="74" t="s">
        <v>510</v>
      </c>
      <c r="G229" s="74" t="s">
        <v>455</v>
      </c>
      <c r="H229" s="75" t="s">
        <v>187</v>
      </c>
      <c r="I229" s="76"/>
      <c r="J229" s="79"/>
      <c r="K229" s="77">
        <f>IF(ISNUMBER(I229),I229,0)-IF(ISNUMBER(J229),J229,0)</f>
        <v>0</v>
      </c>
    </row>
    <row r="230" spans="1:11" s="78" customFormat="1" ht="12.75" hidden="1">
      <c r="A230" s="70" t="s">
        <v>218</v>
      </c>
      <c r="B230" s="71">
        <v>2</v>
      </c>
      <c r="C230" s="72"/>
      <c r="D230" s="73" t="s">
        <v>65</v>
      </c>
      <c r="E230" s="74" t="s">
        <v>166</v>
      </c>
      <c r="F230" s="74" t="s">
        <v>510</v>
      </c>
      <c r="G230" s="74" t="s">
        <v>455</v>
      </c>
      <c r="H230" s="75" t="s">
        <v>188</v>
      </c>
      <c r="I230" s="76"/>
      <c r="J230" s="79"/>
      <c r="K230" s="77">
        <f>IF(ISNUMBER(I230),I230,0)-IF(ISNUMBER(J230),J230,0)</f>
        <v>0</v>
      </c>
    </row>
    <row r="231" spans="1:11" s="78" customFormat="1" ht="33.75">
      <c r="A231" s="70" t="s">
        <v>507</v>
      </c>
      <c r="B231" s="71">
        <v>2</v>
      </c>
      <c r="C231" s="72"/>
      <c r="D231" s="73" t="s">
        <v>65</v>
      </c>
      <c r="E231" s="74" t="s">
        <v>166</v>
      </c>
      <c r="F231" s="74" t="s">
        <v>510</v>
      </c>
      <c r="G231" s="74" t="s">
        <v>441</v>
      </c>
      <c r="H231" s="75" t="s">
        <v>157</v>
      </c>
      <c r="I231" s="76">
        <f>I232</f>
        <v>178200</v>
      </c>
      <c r="J231" s="76">
        <f>J232</f>
        <v>0</v>
      </c>
      <c r="K231" s="77">
        <f aca="true" t="shared" si="26" ref="K231:K248">IF(ISNUMBER(I231),I231,0)-IF(ISNUMBER(J231),J231,0)</f>
        <v>178200</v>
      </c>
    </row>
    <row r="232" spans="1:11" s="78" customFormat="1" ht="12.75">
      <c r="A232" s="70" t="s">
        <v>203</v>
      </c>
      <c r="B232" s="71">
        <v>2</v>
      </c>
      <c r="C232" s="72"/>
      <c r="D232" s="73" t="s">
        <v>65</v>
      </c>
      <c r="E232" s="74" t="s">
        <v>166</v>
      </c>
      <c r="F232" s="74" t="s">
        <v>510</v>
      </c>
      <c r="G232" s="74" t="s">
        <v>441</v>
      </c>
      <c r="H232" s="75" t="s">
        <v>18</v>
      </c>
      <c r="I232" s="76">
        <f>I233</f>
        <v>178200</v>
      </c>
      <c r="J232" s="76">
        <f>J233</f>
        <v>0</v>
      </c>
      <c r="K232" s="77">
        <f t="shared" si="26"/>
        <v>178200</v>
      </c>
    </row>
    <row r="233" spans="1:11" s="78" customFormat="1" ht="12.75">
      <c r="A233" s="70" t="s">
        <v>204</v>
      </c>
      <c r="B233" s="71">
        <v>2</v>
      </c>
      <c r="C233" s="72"/>
      <c r="D233" s="73" t="s">
        <v>65</v>
      </c>
      <c r="E233" s="74" t="s">
        <v>166</v>
      </c>
      <c r="F233" s="74" t="s">
        <v>510</v>
      </c>
      <c r="G233" s="74" t="s">
        <v>441</v>
      </c>
      <c r="H233" s="75" t="s">
        <v>176</v>
      </c>
      <c r="I233" s="76">
        <f>I234+I235</f>
        <v>178200</v>
      </c>
      <c r="J233" s="76">
        <f>J234+J235</f>
        <v>0</v>
      </c>
      <c r="K233" s="77">
        <f t="shared" si="26"/>
        <v>178200</v>
      </c>
    </row>
    <row r="234" spans="1:11" s="78" customFormat="1" ht="12.75" hidden="1">
      <c r="A234" s="70" t="s">
        <v>491</v>
      </c>
      <c r="B234" s="71">
        <v>2</v>
      </c>
      <c r="C234" s="72"/>
      <c r="D234" s="73" t="s">
        <v>65</v>
      </c>
      <c r="E234" s="74" t="s">
        <v>166</v>
      </c>
      <c r="F234" s="74" t="s">
        <v>510</v>
      </c>
      <c r="G234" s="74" t="s">
        <v>441</v>
      </c>
      <c r="H234" s="75" t="s">
        <v>185</v>
      </c>
      <c r="I234" s="76">
        <v>0</v>
      </c>
      <c r="J234" s="79">
        <v>0</v>
      </c>
      <c r="K234" s="77">
        <f t="shared" si="26"/>
        <v>0</v>
      </c>
    </row>
    <row r="235" spans="1:11" s="78" customFormat="1" ht="12.75">
      <c r="A235" s="70" t="s">
        <v>299</v>
      </c>
      <c r="B235" s="71"/>
      <c r="C235" s="72"/>
      <c r="D235" s="73" t="s">
        <v>65</v>
      </c>
      <c r="E235" s="74" t="s">
        <v>166</v>
      </c>
      <c r="F235" s="74" t="s">
        <v>510</v>
      </c>
      <c r="G235" s="74" t="s">
        <v>441</v>
      </c>
      <c r="H235" s="75" t="s">
        <v>177</v>
      </c>
      <c r="I235" s="76">
        <v>178200</v>
      </c>
      <c r="J235" s="76">
        <v>0</v>
      </c>
      <c r="K235" s="77">
        <f t="shared" si="26"/>
        <v>178200</v>
      </c>
    </row>
    <row r="236" spans="1:11" s="78" customFormat="1" ht="91.5" customHeight="1">
      <c r="A236" s="70" t="s">
        <v>514</v>
      </c>
      <c r="B236" s="71">
        <v>2</v>
      </c>
      <c r="C236" s="72"/>
      <c r="D236" s="73" t="s">
        <v>65</v>
      </c>
      <c r="E236" s="74" t="s">
        <v>166</v>
      </c>
      <c r="F236" s="74" t="s">
        <v>510</v>
      </c>
      <c r="G236" s="74" t="s">
        <v>512</v>
      </c>
      <c r="H236" s="75" t="s">
        <v>157</v>
      </c>
      <c r="I236" s="76">
        <f>I237</f>
        <v>239629.68</v>
      </c>
      <c r="J236" s="76">
        <f>J237</f>
        <v>239629.68</v>
      </c>
      <c r="K236" s="77">
        <f t="shared" si="26"/>
        <v>0</v>
      </c>
    </row>
    <row r="237" spans="1:11" s="78" customFormat="1" ht="12.75">
      <c r="A237" s="70" t="s">
        <v>203</v>
      </c>
      <c r="B237" s="71">
        <v>2</v>
      </c>
      <c r="C237" s="72"/>
      <c r="D237" s="73" t="s">
        <v>65</v>
      </c>
      <c r="E237" s="74" t="s">
        <v>166</v>
      </c>
      <c r="F237" s="74" t="s">
        <v>510</v>
      </c>
      <c r="G237" s="74" t="s">
        <v>512</v>
      </c>
      <c r="H237" s="75" t="s">
        <v>18</v>
      </c>
      <c r="I237" s="76">
        <f>I238+I239</f>
        <v>239629.68</v>
      </c>
      <c r="J237" s="76">
        <f>J238+J239</f>
        <v>239629.68</v>
      </c>
      <c r="K237" s="77">
        <f t="shared" si="26"/>
        <v>0</v>
      </c>
    </row>
    <row r="238" spans="1:11" s="78" customFormat="1" ht="12.75" hidden="1">
      <c r="A238" s="70" t="s">
        <v>204</v>
      </c>
      <c r="B238" s="71">
        <v>2</v>
      </c>
      <c r="C238" s="72"/>
      <c r="D238" s="73" t="s">
        <v>65</v>
      </c>
      <c r="E238" s="74" t="s">
        <v>166</v>
      </c>
      <c r="F238" s="74" t="s">
        <v>510</v>
      </c>
      <c r="G238" s="74" t="s">
        <v>512</v>
      </c>
      <c r="H238" s="75" t="s">
        <v>176</v>
      </c>
      <c r="I238" s="76">
        <v>0</v>
      </c>
      <c r="J238" s="76">
        <v>0</v>
      </c>
      <c r="K238" s="77">
        <f t="shared" si="26"/>
        <v>0</v>
      </c>
    </row>
    <row r="239" spans="1:11" s="78" customFormat="1" ht="12.75" customHeight="1">
      <c r="A239" s="70" t="s">
        <v>216</v>
      </c>
      <c r="B239" s="71">
        <v>2</v>
      </c>
      <c r="C239" s="72"/>
      <c r="D239" s="73" t="s">
        <v>65</v>
      </c>
      <c r="E239" s="74" t="s">
        <v>166</v>
      </c>
      <c r="F239" s="74" t="s">
        <v>510</v>
      </c>
      <c r="G239" s="74" t="s">
        <v>512</v>
      </c>
      <c r="H239" s="75" t="s">
        <v>186</v>
      </c>
      <c r="I239" s="76">
        <v>239629.68</v>
      </c>
      <c r="J239" s="79">
        <v>239629.68</v>
      </c>
      <c r="K239" s="77">
        <f t="shared" si="26"/>
        <v>0</v>
      </c>
    </row>
    <row r="240" spans="1:11" s="78" customFormat="1" ht="12.75" customHeight="1" hidden="1">
      <c r="A240" s="70" t="s">
        <v>513</v>
      </c>
      <c r="B240" s="71"/>
      <c r="C240" s="72"/>
      <c r="D240" s="73" t="s">
        <v>65</v>
      </c>
      <c r="E240" s="74" t="s">
        <v>166</v>
      </c>
      <c r="F240" s="74" t="s">
        <v>510</v>
      </c>
      <c r="G240" s="74" t="s">
        <v>487</v>
      </c>
      <c r="H240" s="75"/>
      <c r="I240" s="76">
        <f>I241</f>
        <v>0</v>
      </c>
      <c r="J240" s="76">
        <f>J241</f>
        <v>0</v>
      </c>
      <c r="K240" s="117">
        <f t="shared" si="26"/>
        <v>0</v>
      </c>
    </row>
    <row r="241" spans="1:11" s="78" customFormat="1" ht="12.75" customHeight="1" hidden="1">
      <c r="A241" s="70" t="s">
        <v>203</v>
      </c>
      <c r="B241" s="71"/>
      <c r="C241" s="72"/>
      <c r="D241" s="73" t="s">
        <v>65</v>
      </c>
      <c r="E241" s="74" t="s">
        <v>166</v>
      </c>
      <c r="F241" s="74" t="s">
        <v>510</v>
      </c>
      <c r="G241" s="74" t="s">
        <v>487</v>
      </c>
      <c r="H241" s="75" t="s">
        <v>18</v>
      </c>
      <c r="I241" s="76">
        <f>I242</f>
        <v>0</v>
      </c>
      <c r="J241" s="76">
        <f>J242</f>
        <v>0</v>
      </c>
      <c r="K241" s="117">
        <f t="shared" si="26"/>
        <v>0</v>
      </c>
    </row>
    <row r="242" spans="1:11" s="78" customFormat="1" ht="12.75" customHeight="1" hidden="1">
      <c r="A242" s="70" t="s">
        <v>216</v>
      </c>
      <c r="B242" s="71"/>
      <c r="C242" s="72"/>
      <c r="D242" s="73" t="s">
        <v>65</v>
      </c>
      <c r="E242" s="74" t="s">
        <v>166</v>
      </c>
      <c r="F242" s="74" t="s">
        <v>510</v>
      </c>
      <c r="G242" s="74" t="s">
        <v>487</v>
      </c>
      <c r="H242" s="75" t="s">
        <v>186</v>
      </c>
      <c r="I242" s="76">
        <v>0</v>
      </c>
      <c r="J242" s="76">
        <v>0</v>
      </c>
      <c r="K242" s="117">
        <f t="shared" si="26"/>
        <v>0</v>
      </c>
    </row>
    <row r="243" spans="1:11" s="124" customFormat="1" ht="15.75" customHeight="1">
      <c r="A243" s="120" t="s">
        <v>557</v>
      </c>
      <c r="B243" s="121">
        <v>2</v>
      </c>
      <c r="C243" s="122"/>
      <c r="D243" s="123" t="s">
        <v>65</v>
      </c>
      <c r="E243" s="119" t="s">
        <v>166</v>
      </c>
      <c r="F243" s="119" t="s">
        <v>552</v>
      </c>
      <c r="G243" s="119" t="s">
        <v>157</v>
      </c>
      <c r="H243" s="115" t="s">
        <v>157</v>
      </c>
      <c r="I243" s="116">
        <f aca="true" t="shared" si="27" ref="I243:J246">I244</f>
        <v>123299.41</v>
      </c>
      <c r="J243" s="116">
        <f t="shared" si="27"/>
        <v>123299.41</v>
      </c>
      <c r="K243" s="117">
        <f t="shared" si="26"/>
        <v>0</v>
      </c>
    </row>
    <row r="244" spans="1:11" s="124" customFormat="1" ht="33" customHeight="1">
      <c r="A244" s="120" t="s">
        <v>509</v>
      </c>
      <c r="B244" s="121">
        <v>2</v>
      </c>
      <c r="C244" s="122"/>
      <c r="D244" s="123" t="s">
        <v>65</v>
      </c>
      <c r="E244" s="119" t="s">
        <v>166</v>
      </c>
      <c r="F244" s="119" t="s">
        <v>552</v>
      </c>
      <c r="G244" s="119" t="s">
        <v>508</v>
      </c>
      <c r="H244" s="115" t="s">
        <v>157</v>
      </c>
      <c r="I244" s="116">
        <f t="shared" si="27"/>
        <v>123299.41</v>
      </c>
      <c r="J244" s="116">
        <f t="shared" si="27"/>
        <v>123299.41</v>
      </c>
      <c r="K244" s="117">
        <f t="shared" si="26"/>
        <v>0</v>
      </c>
    </row>
    <row r="245" spans="1:11" s="124" customFormat="1" ht="12.75">
      <c r="A245" s="120" t="s">
        <v>203</v>
      </c>
      <c r="B245" s="121">
        <v>2</v>
      </c>
      <c r="C245" s="122"/>
      <c r="D245" s="123" t="s">
        <v>65</v>
      </c>
      <c r="E245" s="119" t="s">
        <v>166</v>
      </c>
      <c r="F245" s="119" t="s">
        <v>552</v>
      </c>
      <c r="G245" s="119" t="s">
        <v>508</v>
      </c>
      <c r="H245" s="115" t="s">
        <v>18</v>
      </c>
      <c r="I245" s="116">
        <f t="shared" si="27"/>
        <v>123299.41</v>
      </c>
      <c r="J245" s="116">
        <f t="shared" si="27"/>
        <v>123299.41</v>
      </c>
      <c r="K245" s="117">
        <f t="shared" si="26"/>
        <v>0</v>
      </c>
    </row>
    <row r="246" spans="1:11" s="124" customFormat="1" ht="14.25" customHeight="1">
      <c r="A246" s="120" t="s">
        <v>204</v>
      </c>
      <c r="B246" s="121">
        <v>2</v>
      </c>
      <c r="C246" s="122"/>
      <c r="D246" s="123" t="s">
        <v>65</v>
      </c>
      <c r="E246" s="119" t="s">
        <v>166</v>
      </c>
      <c r="F246" s="119" t="s">
        <v>552</v>
      </c>
      <c r="G246" s="119" t="s">
        <v>508</v>
      </c>
      <c r="H246" s="115" t="s">
        <v>176</v>
      </c>
      <c r="I246" s="116">
        <f t="shared" si="27"/>
        <v>123299.41</v>
      </c>
      <c r="J246" s="116">
        <f t="shared" si="27"/>
        <v>123299.41</v>
      </c>
      <c r="K246" s="117">
        <f t="shared" si="26"/>
        <v>0</v>
      </c>
    </row>
    <row r="247" spans="1:11" s="124" customFormat="1" ht="12" customHeight="1">
      <c r="A247" s="120" t="s">
        <v>299</v>
      </c>
      <c r="B247" s="121">
        <v>2</v>
      </c>
      <c r="C247" s="122"/>
      <c r="D247" s="123" t="s">
        <v>65</v>
      </c>
      <c r="E247" s="119" t="s">
        <v>166</v>
      </c>
      <c r="F247" s="119" t="s">
        <v>552</v>
      </c>
      <c r="G247" s="119" t="s">
        <v>508</v>
      </c>
      <c r="H247" s="115" t="s">
        <v>177</v>
      </c>
      <c r="I247" s="116">
        <v>123299.41</v>
      </c>
      <c r="J247" s="118">
        <v>123299.41</v>
      </c>
      <c r="K247" s="117">
        <f t="shared" si="26"/>
        <v>0</v>
      </c>
    </row>
    <row r="248" spans="1:11" s="78" customFormat="1" ht="12.75">
      <c r="A248" s="70" t="s">
        <v>236</v>
      </c>
      <c r="B248" s="71">
        <v>2</v>
      </c>
      <c r="C248" s="72"/>
      <c r="D248" s="73" t="s">
        <v>65</v>
      </c>
      <c r="E248" s="74" t="s">
        <v>167</v>
      </c>
      <c r="F248" s="74" t="s">
        <v>157</v>
      </c>
      <c r="G248" s="74" t="s">
        <v>157</v>
      </c>
      <c r="H248" s="75" t="s">
        <v>157</v>
      </c>
      <c r="I248" s="76">
        <f>I249+I269+I276+I283+I257+I313</f>
        <v>26566998.92</v>
      </c>
      <c r="J248" s="76">
        <f>J249+J269+J276+J283+J257+J313</f>
        <v>10245634.420000002</v>
      </c>
      <c r="K248" s="77">
        <f t="shared" si="26"/>
        <v>16321364.5</v>
      </c>
    </row>
    <row r="249" spans="1:11" s="78" customFormat="1" ht="34.5" customHeight="1">
      <c r="A249" s="70" t="s">
        <v>466</v>
      </c>
      <c r="B249" s="71">
        <v>2</v>
      </c>
      <c r="C249" s="72"/>
      <c r="D249" s="73" t="s">
        <v>65</v>
      </c>
      <c r="E249" s="74" t="s">
        <v>167</v>
      </c>
      <c r="F249" s="74" t="s">
        <v>467</v>
      </c>
      <c r="G249" s="74" t="s">
        <v>157</v>
      </c>
      <c r="H249" s="75" t="s">
        <v>157</v>
      </c>
      <c r="I249" s="76">
        <f>I250+I254</f>
        <v>4381931.95</v>
      </c>
      <c r="J249" s="76">
        <f>J250+J254</f>
        <v>1975413.32</v>
      </c>
      <c r="K249" s="77">
        <f aca="true" t="shared" si="28" ref="K249:K282">IF(ISNUMBER(I249),I249,0)-IF(ISNUMBER(J249),J249,0)</f>
        <v>2406518.63</v>
      </c>
    </row>
    <row r="250" spans="1:11" s="78" customFormat="1" ht="12.75" customHeight="1">
      <c r="A250" s="70" t="s">
        <v>216</v>
      </c>
      <c r="B250" s="71">
        <v>2</v>
      </c>
      <c r="C250" s="72"/>
      <c r="D250" s="73" t="s">
        <v>65</v>
      </c>
      <c r="E250" s="74" t="s">
        <v>167</v>
      </c>
      <c r="F250" s="74" t="s">
        <v>467</v>
      </c>
      <c r="G250" s="74" t="s">
        <v>441</v>
      </c>
      <c r="H250" s="75" t="s">
        <v>157</v>
      </c>
      <c r="I250" s="76">
        <f aca="true" t="shared" si="29" ref="I250:J252">I251</f>
        <v>4381540.13</v>
      </c>
      <c r="J250" s="76">
        <f t="shared" si="29"/>
        <v>1975021.5</v>
      </c>
      <c r="K250" s="77">
        <f t="shared" si="28"/>
        <v>2406518.63</v>
      </c>
    </row>
    <row r="251" spans="1:11" s="78" customFormat="1" ht="12.75" customHeight="1">
      <c r="A251" s="70" t="s">
        <v>203</v>
      </c>
      <c r="B251" s="71">
        <v>2</v>
      </c>
      <c r="C251" s="72"/>
      <c r="D251" s="73" t="s">
        <v>65</v>
      </c>
      <c r="E251" s="74" t="s">
        <v>167</v>
      </c>
      <c r="F251" s="74" t="s">
        <v>467</v>
      </c>
      <c r="G251" s="74" t="s">
        <v>441</v>
      </c>
      <c r="H251" s="75" t="s">
        <v>18</v>
      </c>
      <c r="I251" s="76">
        <f t="shared" si="29"/>
        <v>4381540.13</v>
      </c>
      <c r="J251" s="76">
        <f t="shared" si="29"/>
        <v>1975021.5</v>
      </c>
      <c r="K251" s="77">
        <f t="shared" si="28"/>
        <v>2406518.63</v>
      </c>
    </row>
    <row r="252" spans="1:11" s="78" customFormat="1" ht="12.75" customHeight="1">
      <c r="A252" s="70" t="s">
        <v>204</v>
      </c>
      <c r="B252" s="71">
        <v>2</v>
      </c>
      <c r="C252" s="72"/>
      <c r="D252" s="73" t="s">
        <v>65</v>
      </c>
      <c r="E252" s="74" t="s">
        <v>167</v>
      </c>
      <c r="F252" s="74" t="s">
        <v>467</v>
      </c>
      <c r="G252" s="74" t="s">
        <v>441</v>
      </c>
      <c r="H252" s="75" t="s">
        <v>176</v>
      </c>
      <c r="I252" s="76">
        <f t="shared" si="29"/>
        <v>4381540.13</v>
      </c>
      <c r="J252" s="76">
        <f t="shared" si="29"/>
        <v>1975021.5</v>
      </c>
      <c r="K252" s="77">
        <f t="shared" si="28"/>
        <v>2406518.63</v>
      </c>
    </row>
    <row r="253" spans="1:11" s="78" customFormat="1" ht="15" customHeight="1">
      <c r="A253" s="70" t="s">
        <v>205</v>
      </c>
      <c r="B253" s="71">
        <v>2</v>
      </c>
      <c r="C253" s="72"/>
      <c r="D253" s="73" t="s">
        <v>65</v>
      </c>
      <c r="E253" s="74" t="s">
        <v>167</v>
      </c>
      <c r="F253" s="74" t="s">
        <v>467</v>
      </c>
      <c r="G253" s="74" t="s">
        <v>441</v>
      </c>
      <c r="H253" s="75" t="s">
        <v>177</v>
      </c>
      <c r="I253" s="76">
        <v>4381540.13</v>
      </c>
      <c r="J253" s="79">
        <v>1975021.5</v>
      </c>
      <c r="K253" s="77">
        <f t="shared" si="28"/>
        <v>2406518.63</v>
      </c>
    </row>
    <row r="254" spans="1:11" s="78" customFormat="1" ht="15" customHeight="1">
      <c r="A254" s="70" t="s">
        <v>513</v>
      </c>
      <c r="B254" s="71"/>
      <c r="C254" s="72"/>
      <c r="D254" s="73" t="s">
        <v>65</v>
      </c>
      <c r="E254" s="74" t="s">
        <v>167</v>
      </c>
      <c r="F254" s="74" t="s">
        <v>467</v>
      </c>
      <c r="G254" s="74" t="s">
        <v>487</v>
      </c>
      <c r="H254" s="75"/>
      <c r="I254" s="76">
        <f>I255</f>
        <v>391.82</v>
      </c>
      <c r="J254" s="76">
        <f>J255</f>
        <v>391.82</v>
      </c>
      <c r="K254" s="77">
        <f t="shared" si="28"/>
        <v>0</v>
      </c>
    </row>
    <row r="255" spans="1:11" s="78" customFormat="1" ht="15" customHeight="1">
      <c r="A255" s="70" t="s">
        <v>203</v>
      </c>
      <c r="B255" s="71"/>
      <c r="C255" s="72"/>
      <c r="D255" s="73" t="s">
        <v>65</v>
      </c>
      <c r="E255" s="74" t="s">
        <v>167</v>
      </c>
      <c r="F255" s="74" t="s">
        <v>467</v>
      </c>
      <c r="G255" s="74" t="s">
        <v>487</v>
      </c>
      <c r="H255" s="75" t="s">
        <v>18</v>
      </c>
      <c r="I255" s="76">
        <f>I256</f>
        <v>391.82</v>
      </c>
      <c r="J255" s="76">
        <f>J256</f>
        <v>391.82</v>
      </c>
      <c r="K255" s="77">
        <f t="shared" si="28"/>
        <v>0</v>
      </c>
    </row>
    <row r="256" spans="1:11" s="78" customFormat="1" ht="15" customHeight="1">
      <c r="A256" s="70" t="s">
        <v>216</v>
      </c>
      <c r="B256" s="71"/>
      <c r="C256" s="72"/>
      <c r="D256" s="73" t="s">
        <v>65</v>
      </c>
      <c r="E256" s="74" t="s">
        <v>167</v>
      </c>
      <c r="F256" s="74" t="s">
        <v>467</v>
      </c>
      <c r="G256" s="74" t="s">
        <v>487</v>
      </c>
      <c r="H256" s="75" t="s">
        <v>186</v>
      </c>
      <c r="I256" s="76">
        <v>391.82</v>
      </c>
      <c r="J256" s="76">
        <v>391.82</v>
      </c>
      <c r="K256" s="77">
        <f t="shared" si="28"/>
        <v>0</v>
      </c>
    </row>
    <row r="257" spans="1:11" s="78" customFormat="1" ht="17.25" customHeight="1">
      <c r="A257" s="70" t="s">
        <v>469</v>
      </c>
      <c r="B257" s="71">
        <v>2</v>
      </c>
      <c r="C257" s="72"/>
      <c r="D257" s="73" t="s">
        <v>65</v>
      </c>
      <c r="E257" s="74" t="s">
        <v>167</v>
      </c>
      <c r="F257" s="74" t="s">
        <v>468</v>
      </c>
      <c r="G257" s="74"/>
      <c r="H257" s="75" t="s">
        <v>157</v>
      </c>
      <c r="I257" s="76">
        <f>I258+I265</f>
        <v>10986094.780000001</v>
      </c>
      <c r="J257" s="76">
        <f>J258+J265</f>
        <v>3930987.8</v>
      </c>
      <c r="K257" s="77">
        <f t="shared" si="28"/>
        <v>7055106.980000001</v>
      </c>
    </row>
    <row r="258" spans="1:11" s="78" customFormat="1" ht="35.25" customHeight="1">
      <c r="A258" s="70" t="s">
        <v>286</v>
      </c>
      <c r="B258" s="71">
        <v>2</v>
      </c>
      <c r="C258" s="72"/>
      <c r="D258" s="73" t="s">
        <v>65</v>
      </c>
      <c r="E258" s="74" t="s">
        <v>167</v>
      </c>
      <c r="F258" s="74" t="s">
        <v>468</v>
      </c>
      <c r="G258" s="74" t="s">
        <v>441</v>
      </c>
      <c r="H258" s="75" t="s">
        <v>157</v>
      </c>
      <c r="I258" s="76">
        <f aca="true" t="shared" si="30" ref="I258:J260">I259</f>
        <v>10822884.71</v>
      </c>
      <c r="J258" s="76">
        <f t="shared" si="30"/>
        <v>3930987.8</v>
      </c>
      <c r="K258" s="77">
        <f t="shared" si="28"/>
        <v>6891896.910000001</v>
      </c>
    </row>
    <row r="259" spans="1:11" s="78" customFormat="1" ht="22.5" customHeight="1">
      <c r="A259" s="70" t="s">
        <v>286</v>
      </c>
      <c r="B259" s="71">
        <v>2</v>
      </c>
      <c r="C259" s="72"/>
      <c r="D259" s="73" t="s">
        <v>65</v>
      </c>
      <c r="E259" s="74" t="s">
        <v>167</v>
      </c>
      <c r="F259" s="74" t="s">
        <v>468</v>
      </c>
      <c r="G259" s="74" t="s">
        <v>441</v>
      </c>
      <c r="H259" s="75" t="s">
        <v>18</v>
      </c>
      <c r="I259" s="76">
        <f t="shared" si="30"/>
        <v>10822884.71</v>
      </c>
      <c r="J259" s="76">
        <f t="shared" si="30"/>
        <v>3930987.8</v>
      </c>
      <c r="K259" s="77">
        <f t="shared" si="28"/>
        <v>6891896.910000001</v>
      </c>
    </row>
    <row r="260" spans="1:11" s="78" customFormat="1" ht="20.25" customHeight="1">
      <c r="A260" s="70" t="s">
        <v>204</v>
      </c>
      <c r="B260" s="71"/>
      <c r="C260" s="72"/>
      <c r="D260" s="73" t="s">
        <v>65</v>
      </c>
      <c r="E260" s="74" t="s">
        <v>167</v>
      </c>
      <c r="F260" s="74" t="s">
        <v>468</v>
      </c>
      <c r="G260" s="74" t="s">
        <v>441</v>
      </c>
      <c r="H260" s="75" t="s">
        <v>176</v>
      </c>
      <c r="I260" s="76">
        <f t="shared" si="30"/>
        <v>10822884.71</v>
      </c>
      <c r="J260" s="76">
        <f t="shared" si="30"/>
        <v>3930987.8</v>
      </c>
      <c r="K260" s="77">
        <f t="shared" si="28"/>
        <v>6891896.910000001</v>
      </c>
    </row>
    <row r="261" spans="1:11" s="78" customFormat="1" ht="17.25" customHeight="1">
      <c r="A261" s="70" t="s">
        <v>491</v>
      </c>
      <c r="B261" s="71"/>
      <c r="C261" s="72"/>
      <c r="D261" s="73" t="s">
        <v>65</v>
      </c>
      <c r="E261" s="74" t="s">
        <v>167</v>
      </c>
      <c r="F261" s="74" t="s">
        <v>468</v>
      </c>
      <c r="G261" s="74" t="s">
        <v>441</v>
      </c>
      <c r="H261" s="75" t="s">
        <v>185</v>
      </c>
      <c r="I261" s="76">
        <v>10822884.71</v>
      </c>
      <c r="J261" s="76">
        <v>3930987.8</v>
      </c>
      <c r="K261" s="77">
        <f t="shared" si="28"/>
        <v>6891896.910000001</v>
      </c>
    </row>
    <row r="262" spans="1:11" s="78" customFormat="1" ht="17.25" customHeight="1" hidden="1">
      <c r="A262" s="70" t="s">
        <v>299</v>
      </c>
      <c r="B262" s="71"/>
      <c r="C262" s="72"/>
      <c r="D262" s="73" t="s">
        <v>65</v>
      </c>
      <c r="E262" s="74" t="s">
        <v>167</v>
      </c>
      <c r="F262" s="74" t="s">
        <v>468</v>
      </c>
      <c r="G262" s="74" t="s">
        <v>441</v>
      </c>
      <c r="H262" s="75" t="s">
        <v>177</v>
      </c>
      <c r="I262" s="76">
        <v>0</v>
      </c>
      <c r="J262" s="76">
        <v>0</v>
      </c>
      <c r="K262" s="77">
        <f t="shared" si="28"/>
        <v>0</v>
      </c>
    </row>
    <row r="263" spans="1:11" s="78" customFormat="1" ht="15" customHeight="1" hidden="1">
      <c r="A263" s="70" t="s">
        <v>203</v>
      </c>
      <c r="B263" s="71">
        <v>2</v>
      </c>
      <c r="C263" s="72"/>
      <c r="D263" s="73" t="s">
        <v>65</v>
      </c>
      <c r="E263" s="74" t="s">
        <v>167</v>
      </c>
      <c r="F263" s="74" t="s">
        <v>468</v>
      </c>
      <c r="G263" s="74" t="s">
        <v>441</v>
      </c>
      <c r="H263" s="75" t="s">
        <v>192</v>
      </c>
      <c r="I263" s="76">
        <f>I264</f>
        <v>0</v>
      </c>
      <c r="J263" s="76">
        <f>J264</f>
        <v>0</v>
      </c>
      <c r="K263" s="77">
        <f t="shared" si="28"/>
        <v>0</v>
      </c>
    </row>
    <row r="264" spans="1:11" s="78" customFormat="1" ht="15" customHeight="1" hidden="1">
      <c r="A264" s="70" t="s">
        <v>232</v>
      </c>
      <c r="B264" s="71">
        <v>2</v>
      </c>
      <c r="C264" s="72"/>
      <c r="D264" s="73" t="s">
        <v>65</v>
      </c>
      <c r="E264" s="74" t="s">
        <v>167</v>
      </c>
      <c r="F264" s="74" t="s">
        <v>468</v>
      </c>
      <c r="G264" s="74" t="s">
        <v>441</v>
      </c>
      <c r="H264" s="75" t="s">
        <v>194</v>
      </c>
      <c r="I264" s="76">
        <v>0</v>
      </c>
      <c r="J264" s="79">
        <v>0</v>
      </c>
      <c r="K264" s="77">
        <f t="shared" si="28"/>
        <v>0</v>
      </c>
    </row>
    <row r="265" spans="1:11" s="124" customFormat="1" ht="34.5" customHeight="1">
      <c r="A265" s="120" t="s">
        <v>556</v>
      </c>
      <c r="B265" s="121"/>
      <c r="C265" s="122"/>
      <c r="D265" s="123" t="s">
        <v>65</v>
      </c>
      <c r="E265" s="119" t="s">
        <v>167</v>
      </c>
      <c r="F265" s="119" t="s">
        <v>468</v>
      </c>
      <c r="G265" s="119" t="s">
        <v>251</v>
      </c>
      <c r="H265" s="115"/>
      <c r="I265" s="116">
        <f aca="true" t="shared" si="31" ref="I265:J267">I266</f>
        <v>163210.07</v>
      </c>
      <c r="J265" s="116">
        <f t="shared" si="31"/>
        <v>0</v>
      </c>
      <c r="K265" s="117">
        <f t="shared" si="28"/>
        <v>163210.07</v>
      </c>
    </row>
    <row r="266" spans="1:11" s="124" customFormat="1" ht="15" customHeight="1">
      <c r="A266" s="120" t="s">
        <v>203</v>
      </c>
      <c r="B266" s="121"/>
      <c r="C266" s="122"/>
      <c r="D266" s="123" t="s">
        <v>65</v>
      </c>
      <c r="E266" s="119" t="s">
        <v>167</v>
      </c>
      <c r="F266" s="119" t="s">
        <v>468</v>
      </c>
      <c r="G266" s="119" t="s">
        <v>251</v>
      </c>
      <c r="H266" s="115" t="s">
        <v>18</v>
      </c>
      <c r="I266" s="116">
        <f t="shared" si="31"/>
        <v>163210.07</v>
      </c>
      <c r="J266" s="116">
        <f t="shared" si="31"/>
        <v>0</v>
      </c>
      <c r="K266" s="117">
        <f t="shared" si="28"/>
        <v>163210.07</v>
      </c>
    </row>
    <row r="267" spans="1:11" s="124" customFormat="1" ht="24" customHeight="1">
      <c r="A267" s="120" t="s">
        <v>232</v>
      </c>
      <c r="B267" s="121"/>
      <c r="C267" s="122"/>
      <c r="D267" s="123" t="s">
        <v>65</v>
      </c>
      <c r="E267" s="119" t="s">
        <v>167</v>
      </c>
      <c r="F267" s="119" t="s">
        <v>468</v>
      </c>
      <c r="G267" s="119" t="s">
        <v>251</v>
      </c>
      <c r="H267" s="115" t="s">
        <v>192</v>
      </c>
      <c r="I267" s="116">
        <f t="shared" si="31"/>
        <v>163210.07</v>
      </c>
      <c r="J267" s="116">
        <f t="shared" si="31"/>
        <v>0</v>
      </c>
      <c r="K267" s="117">
        <f t="shared" si="28"/>
        <v>163210.07</v>
      </c>
    </row>
    <row r="268" spans="1:11" s="124" customFormat="1" ht="25.5" customHeight="1">
      <c r="A268" s="120" t="s">
        <v>555</v>
      </c>
      <c r="B268" s="121"/>
      <c r="C268" s="122"/>
      <c r="D268" s="123" t="s">
        <v>65</v>
      </c>
      <c r="E268" s="119" t="s">
        <v>167</v>
      </c>
      <c r="F268" s="119" t="s">
        <v>468</v>
      </c>
      <c r="G268" s="119" t="s">
        <v>251</v>
      </c>
      <c r="H268" s="115" t="s">
        <v>194</v>
      </c>
      <c r="I268" s="116">
        <v>163210.07</v>
      </c>
      <c r="J268" s="116">
        <v>0</v>
      </c>
      <c r="K268" s="117">
        <f t="shared" si="28"/>
        <v>163210.07</v>
      </c>
    </row>
    <row r="269" spans="1:11" s="78" customFormat="1" ht="33.75" customHeight="1">
      <c r="A269" s="70" t="s">
        <v>472</v>
      </c>
      <c r="B269" s="71">
        <v>2</v>
      </c>
      <c r="C269" s="72"/>
      <c r="D269" s="73" t="s">
        <v>65</v>
      </c>
      <c r="E269" s="74" t="s">
        <v>167</v>
      </c>
      <c r="F269" s="74" t="s">
        <v>470</v>
      </c>
      <c r="G269" s="74" t="s">
        <v>157</v>
      </c>
      <c r="H269" s="75" t="s">
        <v>157</v>
      </c>
      <c r="I269" s="76">
        <f aca="true" t="shared" si="32" ref="I269:J272">I270</f>
        <v>100000</v>
      </c>
      <c r="J269" s="76">
        <f t="shared" si="32"/>
        <v>0</v>
      </c>
      <c r="K269" s="77">
        <f t="shared" si="28"/>
        <v>100000</v>
      </c>
    </row>
    <row r="270" spans="1:11" s="78" customFormat="1" ht="34.5" customHeight="1">
      <c r="A270" s="70" t="s">
        <v>286</v>
      </c>
      <c r="B270" s="71">
        <v>2</v>
      </c>
      <c r="C270" s="72"/>
      <c r="D270" s="73" t="s">
        <v>65</v>
      </c>
      <c r="E270" s="74" t="s">
        <v>167</v>
      </c>
      <c r="F270" s="74" t="s">
        <v>470</v>
      </c>
      <c r="G270" s="74" t="s">
        <v>441</v>
      </c>
      <c r="H270" s="75" t="s">
        <v>157</v>
      </c>
      <c r="I270" s="76">
        <f t="shared" si="32"/>
        <v>100000</v>
      </c>
      <c r="J270" s="76">
        <f t="shared" si="32"/>
        <v>0</v>
      </c>
      <c r="K270" s="77">
        <f t="shared" si="28"/>
        <v>100000</v>
      </c>
    </row>
    <row r="271" spans="1:11" s="78" customFormat="1" ht="15" customHeight="1">
      <c r="A271" s="70" t="s">
        <v>203</v>
      </c>
      <c r="B271" s="71">
        <v>2</v>
      </c>
      <c r="C271" s="72"/>
      <c r="D271" s="73" t="s">
        <v>65</v>
      </c>
      <c r="E271" s="74" t="s">
        <v>167</v>
      </c>
      <c r="F271" s="74" t="s">
        <v>470</v>
      </c>
      <c r="G271" s="74" t="s">
        <v>441</v>
      </c>
      <c r="H271" s="75" t="s">
        <v>18</v>
      </c>
      <c r="I271" s="76">
        <f t="shared" si="32"/>
        <v>100000</v>
      </c>
      <c r="J271" s="76">
        <f t="shared" si="32"/>
        <v>0</v>
      </c>
      <c r="K271" s="77">
        <f t="shared" si="28"/>
        <v>100000</v>
      </c>
    </row>
    <row r="272" spans="1:11" s="78" customFormat="1" ht="15" customHeight="1">
      <c r="A272" s="70" t="s">
        <v>204</v>
      </c>
      <c r="B272" s="71"/>
      <c r="C272" s="72"/>
      <c r="D272" s="73" t="s">
        <v>65</v>
      </c>
      <c r="E272" s="74" t="s">
        <v>167</v>
      </c>
      <c r="F272" s="74" t="s">
        <v>470</v>
      </c>
      <c r="G272" s="74" t="s">
        <v>441</v>
      </c>
      <c r="H272" s="75" t="s">
        <v>176</v>
      </c>
      <c r="I272" s="76">
        <f t="shared" si="32"/>
        <v>100000</v>
      </c>
      <c r="J272" s="76">
        <f t="shared" si="32"/>
        <v>0</v>
      </c>
      <c r="K272" s="77">
        <f t="shared" si="28"/>
        <v>100000</v>
      </c>
    </row>
    <row r="273" spans="1:11" s="78" customFormat="1" ht="15" customHeight="1">
      <c r="A273" s="70" t="s">
        <v>491</v>
      </c>
      <c r="B273" s="71"/>
      <c r="C273" s="72"/>
      <c r="D273" s="73" t="s">
        <v>65</v>
      </c>
      <c r="E273" s="74" t="s">
        <v>167</v>
      </c>
      <c r="F273" s="74" t="s">
        <v>470</v>
      </c>
      <c r="G273" s="74" t="s">
        <v>441</v>
      </c>
      <c r="H273" s="75" t="s">
        <v>185</v>
      </c>
      <c r="I273" s="76">
        <v>100000</v>
      </c>
      <c r="J273" s="76">
        <v>0</v>
      </c>
      <c r="K273" s="77">
        <f t="shared" si="28"/>
        <v>100000</v>
      </c>
    </row>
    <row r="274" spans="1:11" s="78" customFormat="1" ht="15" customHeight="1" hidden="1">
      <c r="A274" s="70" t="s">
        <v>232</v>
      </c>
      <c r="B274" s="71">
        <v>2</v>
      </c>
      <c r="C274" s="72"/>
      <c r="D274" s="73" t="s">
        <v>65</v>
      </c>
      <c r="E274" s="74" t="s">
        <v>167</v>
      </c>
      <c r="F274" s="74" t="s">
        <v>470</v>
      </c>
      <c r="G274" s="74" t="s">
        <v>441</v>
      </c>
      <c r="H274" s="75" t="s">
        <v>192</v>
      </c>
      <c r="I274" s="76">
        <f>I275</f>
        <v>0</v>
      </c>
      <c r="J274" s="76">
        <f>J275</f>
        <v>0</v>
      </c>
      <c r="K274" s="77">
        <f t="shared" si="28"/>
        <v>0</v>
      </c>
    </row>
    <row r="275" spans="1:11" s="78" customFormat="1" ht="15" customHeight="1" hidden="1">
      <c r="A275" s="70" t="s">
        <v>235</v>
      </c>
      <c r="B275" s="71">
        <v>2</v>
      </c>
      <c r="C275" s="72"/>
      <c r="D275" s="73" t="s">
        <v>65</v>
      </c>
      <c r="E275" s="74" t="s">
        <v>167</v>
      </c>
      <c r="F275" s="74" t="s">
        <v>470</v>
      </c>
      <c r="G275" s="74" t="s">
        <v>441</v>
      </c>
      <c r="H275" s="75" t="s">
        <v>194</v>
      </c>
      <c r="I275" s="76">
        <v>0</v>
      </c>
      <c r="J275" s="79">
        <v>0</v>
      </c>
      <c r="K275" s="77">
        <f t="shared" si="28"/>
        <v>0</v>
      </c>
    </row>
    <row r="276" spans="1:11" s="78" customFormat="1" ht="36" customHeight="1">
      <c r="A276" s="70" t="s">
        <v>473</v>
      </c>
      <c r="B276" s="71">
        <v>2</v>
      </c>
      <c r="C276" s="72"/>
      <c r="D276" s="73" t="s">
        <v>65</v>
      </c>
      <c r="E276" s="74" t="s">
        <v>167</v>
      </c>
      <c r="F276" s="74" t="s">
        <v>471</v>
      </c>
      <c r="G276" s="74" t="s">
        <v>157</v>
      </c>
      <c r="H276" s="75" t="s">
        <v>157</v>
      </c>
      <c r="I276" s="76">
        <f aca="true" t="shared" si="33" ref="I276:J279">I277</f>
        <v>2989066.63</v>
      </c>
      <c r="J276" s="76">
        <f t="shared" si="33"/>
        <v>395026.65</v>
      </c>
      <c r="K276" s="77">
        <f t="shared" si="28"/>
        <v>2594039.98</v>
      </c>
    </row>
    <row r="277" spans="1:11" s="78" customFormat="1" ht="35.25" customHeight="1">
      <c r="A277" s="70" t="s">
        <v>286</v>
      </c>
      <c r="B277" s="71">
        <v>2</v>
      </c>
      <c r="C277" s="72"/>
      <c r="D277" s="73" t="s">
        <v>65</v>
      </c>
      <c r="E277" s="74" t="s">
        <v>167</v>
      </c>
      <c r="F277" s="74" t="s">
        <v>471</v>
      </c>
      <c r="G277" s="74" t="s">
        <v>441</v>
      </c>
      <c r="H277" s="75" t="s">
        <v>157</v>
      </c>
      <c r="I277" s="76">
        <f t="shared" si="33"/>
        <v>2989066.63</v>
      </c>
      <c r="J277" s="76">
        <f t="shared" si="33"/>
        <v>395026.65</v>
      </c>
      <c r="K277" s="77">
        <f t="shared" si="28"/>
        <v>2594039.98</v>
      </c>
    </row>
    <row r="278" spans="1:11" s="78" customFormat="1" ht="12.75">
      <c r="A278" s="70" t="s">
        <v>203</v>
      </c>
      <c r="B278" s="71">
        <v>2</v>
      </c>
      <c r="C278" s="72"/>
      <c r="D278" s="73" t="s">
        <v>65</v>
      </c>
      <c r="E278" s="74" t="s">
        <v>167</v>
      </c>
      <c r="F278" s="74" t="s">
        <v>471</v>
      </c>
      <c r="G278" s="74" t="s">
        <v>441</v>
      </c>
      <c r="H278" s="75" t="s">
        <v>18</v>
      </c>
      <c r="I278" s="76">
        <f t="shared" si="33"/>
        <v>2989066.63</v>
      </c>
      <c r="J278" s="76">
        <f t="shared" si="33"/>
        <v>395026.65</v>
      </c>
      <c r="K278" s="77">
        <f t="shared" si="28"/>
        <v>2594039.98</v>
      </c>
    </row>
    <row r="279" spans="1:11" s="78" customFormat="1" ht="12.75">
      <c r="A279" s="70" t="s">
        <v>204</v>
      </c>
      <c r="B279" s="71"/>
      <c r="C279" s="72"/>
      <c r="D279" s="73" t="s">
        <v>65</v>
      </c>
      <c r="E279" s="74" t="s">
        <v>167</v>
      </c>
      <c r="F279" s="74" t="s">
        <v>471</v>
      </c>
      <c r="G279" s="74" t="s">
        <v>441</v>
      </c>
      <c r="H279" s="75" t="s">
        <v>176</v>
      </c>
      <c r="I279" s="76">
        <f t="shared" si="33"/>
        <v>2989066.63</v>
      </c>
      <c r="J279" s="76">
        <f t="shared" si="33"/>
        <v>395026.65</v>
      </c>
      <c r="K279" s="77">
        <f t="shared" si="28"/>
        <v>2594039.98</v>
      </c>
    </row>
    <row r="280" spans="1:11" s="78" customFormat="1" ht="12.75">
      <c r="A280" s="70" t="s">
        <v>491</v>
      </c>
      <c r="B280" s="71"/>
      <c r="C280" s="72"/>
      <c r="D280" s="73" t="s">
        <v>65</v>
      </c>
      <c r="E280" s="74" t="s">
        <v>167</v>
      </c>
      <c r="F280" s="74" t="s">
        <v>471</v>
      </c>
      <c r="G280" s="74" t="s">
        <v>441</v>
      </c>
      <c r="H280" s="75" t="s">
        <v>185</v>
      </c>
      <c r="I280" s="76">
        <v>2989066.63</v>
      </c>
      <c r="J280" s="76">
        <v>395026.65</v>
      </c>
      <c r="K280" s="77">
        <f t="shared" si="28"/>
        <v>2594039.98</v>
      </c>
    </row>
    <row r="281" spans="1:11" s="78" customFormat="1" ht="23.25" customHeight="1" hidden="1">
      <c r="A281" s="70" t="s">
        <v>232</v>
      </c>
      <c r="B281" s="71">
        <v>2</v>
      </c>
      <c r="C281" s="72"/>
      <c r="D281" s="73" t="s">
        <v>65</v>
      </c>
      <c r="E281" s="74" t="s">
        <v>167</v>
      </c>
      <c r="F281" s="74" t="s">
        <v>471</v>
      </c>
      <c r="G281" s="74" t="s">
        <v>441</v>
      </c>
      <c r="H281" s="75" t="s">
        <v>192</v>
      </c>
      <c r="I281" s="76">
        <f>I282</f>
        <v>0</v>
      </c>
      <c r="J281" s="76">
        <f>J282</f>
        <v>0</v>
      </c>
      <c r="K281" s="77">
        <f t="shared" si="28"/>
        <v>0</v>
      </c>
    </row>
    <row r="282" spans="1:11" s="78" customFormat="1" ht="22.5" customHeight="1" hidden="1">
      <c r="A282" s="70" t="s">
        <v>235</v>
      </c>
      <c r="B282" s="71">
        <v>2</v>
      </c>
      <c r="C282" s="72"/>
      <c r="D282" s="73" t="s">
        <v>65</v>
      </c>
      <c r="E282" s="74" t="s">
        <v>167</v>
      </c>
      <c r="F282" s="74" t="s">
        <v>471</v>
      </c>
      <c r="G282" s="74" t="s">
        <v>441</v>
      </c>
      <c r="H282" s="75" t="s">
        <v>194</v>
      </c>
      <c r="I282" s="76">
        <v>0</v>
      </c>
      <c r="J282" s="79">
        <v>0</v>
      </c>
      <c r="K282" s="77">
        <f t="shared" si="28"/>
        <v>0</v>
      </c>
    </row>
    <row r="283" spans="1:11" s="78" customFormat="1" ht="36.75" customHeight="1">
      <c r="A283" s="70" t="s">
        <v>474</v>
      </c>
      <c r="B283" s="71">
        <v>2</v>
      </c>
      <c r="C283" s="72"/>
      <c r="D283" s="73" t="s">
        <v>65</v>
      </c>
      <c r="E283" s="74" t="s">
        <v>167</v>
      </c>
      <c r="F283" s="74" t="s">
        <v>475</v>
      </c>
      <c r="G283" s="74" t="s">
        <v>157</v>
      </c>
      <c r="H283" s="75" t="s">
        <v>157</v>
      </c>
      <c r="I283" s="76">
        <f>I284+I293+I296</f>
        <v>7310905.5600000005</v>
      </c>
      <c r="J283" s="76">
        <f>J284+J293+J296</f>
        <v>3944206.6500000004</v>
      </c>
      <c r="K283" s="77">
        <f aca="true" t="shared" si="34" ref="K283:K290">IF(ISNUMBER(I283),I283,0)-IF(ISNUMBER(J283),J283,0)</f>
        <v>3366698.91</v>
      </c>
    </row>
    <row r="284" spans="1:11" s="78" customFormat="1" ht="12" customHeight="1">
      <c r="A284" s="70" t="s">
        <v>216</v>
      </c>
      <c r="B284" s="71">
        <v>2</v>
      </c>
      <c r="C284" s="72"/>
      <c r="D284" s="73" t="s">
        <v>65</v>
      </c>
      <c r="E284" s="74" t="s">
        <v>167</v>
      </c>
      <c r="F284" s="74" t="s">
        <v>475</v>
      </c>
      <c r="G284" s="74" t="s">
        <v>441</v>
      </c>
      <c r="H284" s="75" t="s">
        <v>157</v>
      </c>
      <c r="I284" s="76">
        <f>I285+I290</f>
        <v>4141462.36</v>
      </c>
      <c r="J284" s="76">
        <f>J285+J290</f>
        <v>774763.45</v>
      </c>
      <c r="K284" s="77">
        <f t="shared" si="34"/>
        <v>3366698.91</v>
      </c>
    </row>
    <row r="285" spans="1:11" s="78" customFormat="1" ht="12.75" customHeight="1">
      <c r="A285" s="70" t="s">
        <v>203</v>
      </c>
      <c r="B285" s="71">
        <v>2</v>
      </c>
      <c r="C285" s="72"/>
      <c r="D285" s="73" t="s">
        <v>65</v>
      </c>
      <c r="E285" s="74" t="s">
        <v>167</v>
      </c>
      <c r="F285" s="74" t="s">
        <v>475</v>
      </c>
      <c r="G285" s="74" t="s">
        <v>441</v>
      </c>
      <c r="H285" s="75" t="s">
        <v>18</v>
      </c>
      <c r="I285" s="76">
        <f>I286+I289</f>
        <v>3849462.36</v>
      </c>
      <c r="J285" s="76">
        <f>J286+J289</f>
        <v>774763.45</v>
      </c>
      <c r="K285" s="77">
        <f t="shared" si="34"/>
        <v>3074698.91</v>
      </c>
    </row>
    <row r="286" spans="1:11" s="78" customFormat="1" ht="12.75" customHeight="1">
      <c r="A286" s="70" t="s">
        <v>204</v>
      </c>
      <c r="B286" s="71">
        <v>2</v>
      </c>
      <c r="C286" s="72"/>
      <c r="D286" s="73" t="s">
        <v>65</v>
      </c>
      <c r="E286" s="74" t="s">
        <v>167</v>
      </c>
      <c r="F286" s="74" t="s">
        <v>475</v>
      </c>
      <c r="G286" s="74" t="s">
        <v>441</v>
      </c>
      <c r="H286" s="75" t="s">
        <v>176</v>
      </c>
      <c r="I286" s="76">
        <f>I287+I288</f>
        <v>3840462.36</v>
      </c>
      <c r="J286" s="76">
        <f>J287+J288</f>
        <v>774763.45</v>
      </c>
      <c r="K286" s="77">
        <f t="shared" si="34"/>
        <v>3065698.91</v>
      </c>
    </row>
    <row r="287" spans="1:11" s="78" customFormat="1" ht="12.75" customHeight="1">
      <c r="A287" s="70" t="s">
        <v>215</v>
      </c>
      <c r="B287" s="71">
        <v>2</v>
      </c>
      <c r="C287" s="72"/>
      <c r="D287" s="73" t="s">
        <v>65</v>
      </c>
      <c r="E287" s="74" t="s">
        <v>167</v>
      </c>
      <c r="F287" s="74" t="s">
        <v>475</v>
      </c>
      <c r="G287" s="74" t="s">
        <v>441</v>
      </c>
      <c r="H287" s="75" t="s">
        <v>185</v>
      </c>
      <c r="I287" s="76">
        <v>3540462.36</v>
      </c>
      <c r="J287" s="79">
        <v>743273.45</v>
      </c>
      <c r="K287" s="77">
        <f t="shared" si="34"/>
        <v>2797188.91</v>
      </c>
    </row>
    <row r="288" spans="1:11" s="78" customFormat="1" ht="12.75" customHeight="1">
      <c r="A288" s="70" t="s">
        <v>205</v>
      </c>
      <c r="B288" s="71">
        <v>2</v>
      </c>
      <c r="C288" s="72"/>
      <c r="D288" s="73" t="s">
        <v>65</v>
      </c>
      <c r="E288" s="74" t="s">
        <v>167</v>
      </c>
      <c r="F288" s="74" t="s">
        <v>475</v>
      </c>
      <c r="G288" s="74" t="s">
        <v>441</v>
      </c>
      <c r="H288" s="75" t="s">
        <v>177</v>
      </c>
      <c r="I288" s="76">
        <v>300000</v>
      </c>
      <c r="J288" s="79">
        <v>31490</v>
      </c>
      <c r="K288" s="77">
        <f t="shared" si="34"/>
        <v>268510</v>
      </c>
    </row>
    <row r="289" spans="1:11" s="78" customFormat="1" ht="18" customHeight="1">
      <c r="A289" s="70" t="s">
        <v>216</v>
      </c>
      <c r="B289" s="71">
        <v>2</v>
      </c>
      <c r="C289" s="72"/>
      <c r="D289" s="73" t="s">
        <v>65</v>
      </c>
      <c r="E289" s="74" t="s">
        <v>167</v>
      </c>
      <c r="F289" s="74" t="s">
        <v>475</v>
      </c>
      <c r="G289" s="74" t="s">
        <v>441</v>
      </c>
      <c r="H289" s="75" t="s">
        <v>186</v>
      </c>
      <c r="I289" s="76">
        <v>9000</v>
      </c>
      <c r="J289" s="79">
        <v>0</v>
      </c>
      <c r="K289" s="77">
        <f t="shared" si="34"/>
        <v>9000</v>
      </c>
    </row>
    <row r="290" spans="1:11" s="78" customFormat="1" ht="18" customHeight="1">
      <c r="A290" s="70" t="s">
        <v>216</v>
      </c>
      <c r="B290" s="71">
        <v>2</v>
      </c>
      <c r="C290" s="72"/>
      <c r="D290" s="73" t="s">
        <v>65</v>
      </c>
      <c r="E290" s="74" t="s">
        <v>167</v>
      </c>
      <c r="F290" s="74" t="s">
        <v>475</v>
      </c>
      <c r="G290" s="74" t="s">
        <v>441</v>
      </c>
      <c r="H290" s="75" t="s">
        <v>187</v>
      </c>
      <c r="I290" s="76">
        <f>I292+I291</f>
        <v>292000</v>
      </c>
      <c r="J290" s="76">
        <f>J292+J291</f>
        <v>0</v>
      </c>
      <c r="K290" s="77">
        <f t="shared" si="34"/>
        <v>292000</v>
      </c>
    </row>
    <row r="291" spans="1:11" s="78" customFormat="1" ht="15.75" customHeight="1">
      <c r="A291" s="70" t="s">
        <v>217</v>
      </c>
      <c r="B291" s="71">
        <v>2</v>
      </c>
      <c r="C291" s="72"/>
      <c r="D291" s="73" t="s">
        <v>65</v>
      </c>
      <c r="E291" s="74" t="s">
        <v>167</v>
      </c>
      <c r="F291" s="74" t="s">
        <v>475</v>
      </c>
      <c r="G291" s="74" t="s">
        <v>441</v>
      </c>
      <c r="H291" s="75" t="s">
        <v>188</v>
      </c>
      <c r="I291" s="76">
        <v>292000</v>
      </c>
      <c r="J291" s="79">
        <v>0</v>
      </c>
      <c r="K291" s="77">
        <f aca="true" t="shared" si="35" ref="K291:K296">IF(ISNUMBER(I291),I291,0)-IF(ISNUMBER(J291),J291,0)</f>
        <v>292000</v>
      </c>
    </row>
    <row r="292" spans="1:11" s="78" customFormat="1" ht="18" customHeight="1" hidden="1">
      <c r="A292" s="70" t="s">
        <v>218</v>
      </c>
      <c r="B292" s="71">
        <v>2</v>
      </c>
      <c r="C292" s="72"/>
      <c r="D292" s="73" t="s">
        <v>65</v>
      </c>
      <c r="E292" s="74" t="s">
        <v>167</v>
      </c>
      <c r="F292" s="74" t="s">
        <v>475</v>
      </c>
      <c r="G292" s="74" t="s">
        <v>441</v>
      </c>
      <c r="H292" s="75" t="s">
        <v>189</v>
      </c>
      <c r="I292" s="76">
        <f>0</f>
        <v>0</v>
      </c>
      <c r="J292" s="79">
        <v>0</v>
      </c>
      <c r="K292" s="77">
        <f t="shared" si="35"/>
        <v>0</v>
      </c>
    </row>
    <row r="293" spans="1:11" s="78" customFormat="1" ht="12.75" customHeight="1">
      <c r="A293" s="70" t="s">
        <v>518</v>
      </c>
      <c r="B293" s="71"/>
      <c r="C293" s="72"/>
      <c r="D293" s="73" t="s">
        <v>65</v>
      </c>
      <c r="E293" s="74" t="s">
        <v>167</v>
      </c>
      <c r="F293" s="74" t="s">
        <v>475</v>
      </c>
      <c r="G293" s="74" t="s">
        <v>482</v>
      </c>
      <c r="H293" s="75"/>
      <c r="I293" s="76">
        <f>I294</f>
        <v>9000</v>
      </c>
      <c r="J293" s="76">
        <f>J294</f>
        <v>9000</v>
      </c>
      <c r="K293" s="117">
        <f t="shared" si="35"/>
        <v>0</v>
      </c>
    </row>
    <row r="294" spans="1:11" s="78" customFormat="1" ht="14.25" customHeight="1">
      <c r="A294" s="70" t="s">
        <v>203</v>
      </c>
      <c r="B294" s="71"/>
      <c r="C294" s="72"/>
      <c r="D294" s="73" t="s">
        <v>65</v>
      </c>
      <c r="E294" s="74" t="s">
        <v>167</v>
      </c>
      <c r="F294" s="74" t="s">
        <v>475</v>
      </c>
      <c r="G294" s="74" t="s">
        <v>482</v>
      </c>
      <c r="H294" s="75" t="s">
        <v>18</v>
      </c>
      <c r="I294" s="76">
        <f>I295</f>
        <v>9000</v>
      </c>
      <c r="J294" s="76">
        <f>J295</f>
        <v>9000</v>
      </c>
      <c r="K294" s="117">
        <f t="shared" si="35"/>
        <v>0</v>
      </c>
    </row>
    <row r="295" spans="1:11" s="78" customFormat="1" ht="14.25" customHeight="1">
      <c r="A295" s="70" t="s">
        <v>216</v>
      </c>
      <c r="B295" s="71"/>
      <c r="C295" s="72"/>
      <c r="D295" s="73" t="s">
        <v>65</v>
      </c>
      <c r="E295" s="74" t="s">
        <v>167</v>
      </c>
      <c r="F295" s="74" t="s">
        <v>475</v>
      </c>
      <c r="G295" s="74" t="s">
        <v>482</v>
      </c>
      <c r="H295" s="75" t="s">
        <v>186</v>
      </c>
      <c r="I295" s="76">
        <v>9000</v>
      </c>
      <c r="J295" s="76">
        <v>9000</v>
      </c>
      <c r="K295" s="117">
        <f t="shared" si="35"/>
        <v>0</v>
      </c>
    </row>
    <row r="296" spans="1:11" s="124" customFormat="1" ht="33" customHeight="1">
      <c r="A296" s="120" t="s">
        <v>516</v>
      </c>
      <c r="B296" s="121"/>
      <c r="C296" s="122"/>
      <c r="D296" s="123" t="s">
        <v>65</v>
      </c>
      <c r="E296" s="119" t="s">
        <v>167</v>
      </c>
      <c r="F296" s="119" t="s">
        <v>475</v>
      </c>
      <c r="G296" s="119" t="s">
        <v>251</v>
      </c>
      <c r="H296" s="115"/>
      <c r="I296" s="116">
        <f aca="true" t="shared" si="36" ref="I296:J298">I297</f>
        <v>3160443.2</v>
      </c>
      <c r="J296" s="116">
        <f t="shared" si="36"/>
        <v>3160443.2</v>
      </c>
      <c r="K296" s="117">
        <f t="shared" si="35"/>
        <v>0</v>
      </c>
    </row>
    <row r="297" spans="1:11" s="124" customFormat="1" ht="18" customHeight="1">
      <c r="A297" s="120" t="s">
        <v>203</v>
      </c>
      <c r="B297" s="121"/>
      <c r="C297" s="122"/>
      <c r="D297" s="123" t="s">
        <v>65</v>
      </c>
      <c r="E297" s="119" t="s">
        <v>167</v>
      </c>
      <c r="F297" s="119" t="s">
        <v>475</v>
      </c>
      <c r="G297" s="119" t="s">
        <v>251</v>
      </c>
      <c r="H297" s="115" t="s">
        <v>18</v>
      </c>
      <c r="I297" s="116">
        <f t="shared" si="36"/>
        <v>3160443.2</v>
      </c>
      <c r="J297" s="116">
        <f t="shared" si="36"/>
        <v>3160443.2</v>
      </c>
      <c r="K297" s="117">
        <f aca="true" t="shared" si="37" ref="K297:K324">IF(ISNUMBER(I297),I297,0)-IF(ISNUMBER(J297),J297,0)</f>
        <v>0</v>
      </c>
    </row>
    <row r="298" spans="1:11" s="124" customFormat="1" ht="27" customHeight="1">
      <c r="A298" s="120" t="s">
        <v>570</v>
      </c>
      <c r="B298" s="121"/>
      <c r="C298" s="122"/>
      <c r="D298" s="123" t="s">
        <v>65</v>
      </c>
      <c r="E298" s="119" t="s">
        <v>167</v>
      </c>
      <c r="F298" s="119" t="s">
        <v>475</v>
      </c>
      <c r="G298" s="119" t="s">
        <v>251</v>
      </c>
      <c r="H298" s="115" t="s">
        <v>192</v>
      </c>
      <c r="I298" s="116">
        <f t="shared" si="36"/>
        <v>3160443.2</v>
      </c>
      <c r="J298" s="116">
        <f t="shared" si="36"/>
        <v>3160443.2</v>
      </c>
      <c r="K298" s="117">
        <f t="shared" si="37"/>
        <v>0</v>
      </c>
    </row>
    <row r="299" spans="1:11" s="124" customFormat="1" ht="34.5" customHeight="1">
      <c r="A299" s="120" t="s">
        <v>558</v>
      </c>
      <c r="B299" s="121"/>
      <c r="C299" s="122"/>
      <c r="D299" s="123" t="s">
        <v>65</v>
      </c>
      <c r="E299" s="119" t="s">
        <v>167</v>
      </c>
      <c r="F299" s="119" t="s">
        <v>475</v>
      </c>
      <c r="G299" s="119" t="s">
        <v>251</v>
      </c>
      <c r="H299" s="115" t="s">
        <v>194</v>
      </c>
      <c r="I299" s="116">
        <v>3160443.2</v>
      </c>
      <c r="J299" s="116">
        <v>3160443.2</v>
      </c>
      <c r="K299" s="117">
        <f t="shared" si="37"/>
        <v>0</v>
      </c>
    </row>
    <row r="300" spans="1:11" s="78" customFormat="1" ht="18" customHeight="1" hidden="1">
      <c r="A300" s="70" t="s">
        <v>219</v>
      </c>
      <c r="B300" s="71"/>
      <c r="C300" s="72"/>
      <c r="D300" s="73" t="s">
        <v>65</v>
      </c>
      <c r="E300" s="74" t="s">
        <v>318</v>
      </c>
      <c r="F300" s="74"/>
      <c r="G300" s="74"/>
      <c r="H300" s="75"/>
      <c r="I300" s="76">
        <f>I301</f>
        <v>0</v>
      </c>
      <c r="J300" s="76">
        <f>J301</f>
        <v>0</v>
      </c>
      <c r="K300" s="77">
        <f t="shared" si="37"/>
        <v>0</v>
      </c>
    </row>
    <row r="301" spans="1:11" s="78" customFormat="1" ht="18" customHeight="1" hidden="1">
      <c r="A301" s="70" t="s">
        <v>321</v>
      </c>
      <c r="B301" s="71">
        <v>2</v>
      </c>
      <c r="C301" s="72"/>
      <c r="D301" s="73" t="s">
        <v>65</v>
      </c>
      <c r="E301" s="74" t="s">
        <v>319</v>
      </c>
      <c r="F301" s="74" t="s">
        <v>157</v>
      </c>
      <c r="G301" s="74" t="s">
        <v>157</v>
      </c>
      <c r="H301" s="75" t="s">
        <v>157</v>
      </c>
      <c r="I301" s="76">
        <f aca="true" t="shared" si="38" ref="I301:J305">I302</f>
        <v>0</v>
      </c>
      <c r="J301" s="76">
        <f t="shared" si="38"/>
        <v>0</v>
      </c>
      <c r="K301" s="77">
        <f t="shared" si="37"/>
        <v>0</v>
      </c>
    </row>
    <row r="302" spans="1:11" s="78" customFormat="1" ht="23.25" customHeight="1" hidden="1">
      <c r="A302" s="70" t="s">
        <v>322</v>
      </c>
      <c r="B302" s="71">
        <v>2</v>
      </c>
      <c r="C302" s="72"/>
      <c r="D302" s="73" t="s">
        <v>65</v>
      </c>
      <c r="E302" s="74" t="s">
        <v>319</v>
      </c>
      <c r="F302" s="74" t="s">
        <v>320</v>
      </c>
      <c r="G302" s="74" t="s">
        <v>157</v>
      </c>
      <c r="H302" s="75" t="s">
        <v>157</v>
      </c>
      <c r="I302" s="76">
        <f t="shared" si="38"/>
        <v>0</v>
      </c>
      <c r="J302" s="76">
        <f t="shared" si="38"/>
        <v>0</v>
      </c>
      <c r="K302" s="77">
        <f t="shared" si="37"/>
        <v>0</v>
      </c>
    </row>
    <row r="303" spans="1:11" s="78" customFormat="1" ht="18" customHeight="1" hidden="1">
      <c r="A303" s="70" t="s">
        <v>323</v>
      </c>
      <c r="B303" s="71">
        <v>2</v>
      </c>
      <c r="C303" s="72"/>
      <c r="D303" s="73" t="s">
        <v>65</v>
      </c>
      <c r="E303" s="74" t="s">
        <v>319</v>
      </c>
      <c r="F303" s="74" t="s">
        <v>320</v>
      </c>
      <c r="G303" s="74" t="s">
        <v>175</v>
      </c>
      <c r="H303" s="75" t="s">
        <v>157</v>
      </c>
      <c r="I303" s="76">
        <f t="shared" si="38"/>
        <v>0</v>
      </c>
      <c r="J303" s="76">
        <f t="shared" si="38"/>
        <v>0</v>
      </c>
      <c r="K303" s="77">
        <f t="shared" si="37"/>
        <v>0</v>
      </c>
    </row>
    <row r="304" spans="1:11" s="78" customFormat="1" ht="18" customHeight="1" hidden="1">
      <c r="A304" s="70" t="s">
        <v>216</v>
      </c>
      <c r="B304" s="71">
        <v>2</v>
      </c>
      <c r="C304" s="72"/>
      <c r="D304" s="73" t="s">
        <v>65</v>
      </c>
      <c r="E304" s="74" t="s">
        <v>319</v>
      </c>
      <c r="F304" s="74" t="s">
        <v>320</v>
      </c>
      <c r="G304" s="74" t="s">
        <v>175</v>
      </c>
      <c r="H304" s="75" t="s">
        <v>18</v>
      </c>
      <c r="I304" s="76">
        <f t="shared" si="38"/>
        <v>0</v>
      </c>
      <c r="J304" s="76">
        <f t="shared" si="38"/>
        <v>0</v>
      </c>
      <c r="K304" s="77">
        <f t="shared" si="37"/>
        <v>0</v>
      </c>
    </row>
    <row r="305" spans="1:11" s="78" customFormat="1" ht="18" customHeight="1" hidden="1">
      <c r="A305" s="70" t="s">
        <v>203</v>
      </c>
      <c r="B305" s="71">
        <v>2</v>
      </c>
      <c r="C305" s="72"/>
      <c r="D305" s="73" t="s">
        <v>65</v>
      </c>
      <c r="E305" s="74" t="s">
        <v>319</v>
      </c>
      <c r="F305" s="74" t="s">
        <v>320</v>
      </c>
      <c r="G305" s="74" t="s">
        <v>175</v>
      </c>
      <c r="H305" s="75" t="s">
        <v>176</v>
      </c>
      <c r="I305" s="76">
        <f t="shared" si="38"/>
        <v>0</v>
      </c>
      <c r="J305" s="76">
        <f t="shared" si="38"/>
        <v>0</v>
      </c>
      <c r="K305" s="77">
        <f t="shared" si="37"/>
        <v>0</v>
      </c>
    </row>
    <row r="306" spans="1:11" s="78" customFormat="1" ht="18" customHeight="1" hidden="1">
      <c r="A306" s="70" t="s">
        <v>204</v>
      </c>
      <c r="B306" s="71">
        <v>2</v>
      </c>
      <c r="C306" s="72"/>
      <c r="D306" s="73" t="s">
        <v>65</v>
      </c>
      <c r="E306" s="74" t="s">
        <v>319</v>
      </c>
      <c r="F306" s="74" t="s">
        <v>320</v>
      </c>
      <c r="G306" s="74" t="s">
        <v>175</v>
      </c>
      <c r="H306" s="75" t="s">
        <v>185</v>
      </c>
      <c r="I306" s="76">
        <f>0</f>
        <v>0</v>
      </c>
      <c r="J306" s="79">
        <v>0</v>
      </c>
      <c r="K306" s="77">
        <f t="shared" si="37"/>
        <v>0</v>
      </c>
    </row>
    <row r="307" spans="1:11" s="78" customFormat="1" ht="21.75" customHeight="1" hidden="1">
      <c r="A307" s="70" t="s">
        <v>322</v>
      </c>
      <c r="B307" s="71"/>
      <c r="C307" s="72"/>
      <c r="D307" s="73" t="s">
        <v>65</v>
      </c>
      <c r="E307" s="74" t="s">
        <v>319</v>
      </c>
      <c r="F307" s="74"/>
      <c r="G307" s="74"/>
      <c r="H307" s="75"/>
      <c r="I307" s="76">
        <f aca="true" t="shared" si="39" ref="I307:J311">I308</f>
        <v>0</v>
      </c>
      <c r="J307" s="101">
        <f t="shared" si="39"/>
        <v>0</v>
      </c>
      <c r="K307" s="77">
        <f t="shared" si="37"/>
        <v>0</v>
      </c>
    </row>
    <row r="308" spans="1:11" s="78" customFormat="1" ht="12.75" customHeight="1" hidden="1">
      <c r="A308" s="70" t="s">
        <v>323</v>
      </c>
      <c r="B308" s="71"/>
      <c r="C308" s="72"/>
      <c r="D308" s="73" t="s">
        <v>65</v>
      </c>
      <c r="E308" s="74" t="s">
        <v>319</v>
      </c>
      <c r="F308" s="74" t="s">
        <v>320</v>
      </c>
      <c r="G308" s="74"/>
      <c r="H308" s="75"/>
      <c r="I308" s="76">
        <f t="shared" si="39"/>
        <v>0</v>
      </c>
      <c r="J308" s="101">
        <f t="shared" si="39"/>
        <v>0</v>
      </c>
      <c r="K308" s="77">
        <f t="shared" si="37"/>
        <v>0</v>
      </c>
    </row>
    <row r="309" spans="1:11" s="78" customFormat="1" ht="12.75" customHeight="1" hidden="1">
      <c r="A309" s="70" t="s">
        <v>216</v>
      </c>
      <c r="B309" s="71"/>
      <c r="C309" s="72"/>
      <c r="D309" s="73" t="s">
        <v>65</v>
      </c>
      <c r="E309" s="74" t="s">
        <v>319</v>
      </c>
      <c r="F309" s="74" t="s">
        <v>320</v>
      </c>
      <c r="G309" s="74" t="s">
        <v>175</v>
      </c>
      <c r="H309" s="75"/>
      <c r="I309" s="76">
        <f t="shared" si="39"/>
        <v>0</v>
      </c>
      <c r="J309" s="101">
        <f t="shared" si="39"/>
        <v>0</v>
      </c>
      <c r="K309" s="77">
        <f t="shared" si="37"/>
        <v>0</v>
      </c>
    </row>
    <row r="310" spans="1:11" s="78" customFormat="1" ht="12.75" customHeight="1" hidden="1">
      <c r="A310" s="70" t="s">
        <v>203</v>
      </c>
      <c r="B310" s="71"/>
      <c r="C310" s="72"/>
      <c r="D310" s="73" t="s">
        <v>65</v>
      </c>
      <c r="E310" s="74" t="s">
        <v>319</v>
      </c>
      <c r="F310" s="74" t="s">
        <v>320</v>
      </c>
      <c r="G310" s="74" t="s">
        <v>175</v>
      </c>
      <c r="H310" s="75" t="s">
        <v>18</v>
      </c>
      <c r="I310" s="76">
        <f t="shared" si="39"/>
        <v>0</v>
      </c>
      <c r="J310" s="101">
        <f t="shared" si="39"/>
        <v>0</v>
      </c>
      <c r="K310" s="77">
        <f t="shared" si="37"/>
        <v>0</v>
      </c>
    </row>
    <row r="311" spans="1:11" s="78" customFormat="1" ht="12.75" customHeight="1" hidden="1">
      <c r="A311" s="70" t="s">
        <v>204</v>
      </c>
      <c r="B311" s="71"/>
      <c r="C311" s="72"/>
      <c r="D311" s="73" t="s">
        <v>65</v>
      </c>
      <c r="E311" s="74" t="s">
        <v>319</v>
      </c>
      <c r="F311" s="74" t="s">
        <v>320</v>
      </c>
      <c r="G311" s="74" t="s">
        <v>175</v>
      </c>
      <c r="H311" s="75" t="s">
        <v>176</v>
      </c>
      <c r="I311" s="76">
        <f t="shared" si="39"/>
        <v>0</v>
      </c>
      <c r="J311" s="101">
        <f t="shared" si="39"/>
        <v>0</v>
      </c>
      <c r="K311" s="77">
        <f t="shared" si="37"/>
        <v>0</v>
      </c>
    </row>
    <row r="312" spans="1:11" s="78" customFormat="1" ht="12.75" customHeight="1" hidden="1">
      <c r="A312" s="70" t="s">
        <v>215</v>
      </c>
      <c r="B312" s="71"/>
      <c r="C312" s="72"/>
      <c r="D312" s="73" t="s">
        <v>65</v>
      </c>
      <c r="E312" s="74" t="s">
        <v>319</v>
      </c>
      <c r="F312" s="74" t="s">
        <v>320</v>
      </c>
      <c r="G312" s="74" t="s">
        <v>175</v>
      </c>
      <c r="H312" s="75" t="s">
        <v>185</v>
      </c>
      <c r="I312" s="76">
        <v>0</v>
      </c>
      <c r="J312" s="101">
        <v>0</v>
      </c>
      <c r="K312" s="77">
        <f t="shared" si="37"/>
        <v>0</v>
      </c>
    </row>
    <row r="313" spans="1:11" s="78" customFormat="1" ht="24.75" customHeight="1">
      <c r="A313" s="120" t="s">
        <v>565</v>
      </c>
      <c r="B313" s="71"/>
      <c r="C313" s="72"/>
      <c r="D313" s="73" t="s">
        <v>65</v>
      </c>
      <c r="E313" s="74" t="s">
        <v>167</v>
      </c>
      <c r="F313" s="74" t="s">
        <v>564</v>
      </c>
      <c r="G313" s="74"/>
      <c r="H313" s="75"/>
      <c r="I313" s="76">
        <f aca="true" t="shared" si="40" ref="I313:J316">I314</f>
        <v>799000</v>
      </c>
      <c r="J313" s="76">
        <f t="shared" si="40"/>
        <v>0</v>
      </c>
      <c r="K313" s="77">
        <f t="shared" si="37"/>
        <v>799000</v>
      </c>
    </row>
    <row r="314" spans="1:11" s="78" customFormat="1" ht="12.75" customHeight="1">
      <c r="A314" s="120" t="s">
        <v>216</v>
      </c>
      <c r="B314" s="71"/>
      <c r="C314" s="72"/>
      <c r="D314" s="73" t="s">
        <v>65</v>
      </c>
      <c r="E314" s="74" t="s">
        <v>167</v>
      </c>
      <c r="F314" s="74" t="s">
        <v>564</v>
      </c>
      <c r="G314" s="74" t="s">
        <v>441</v>
      </c>
      <c r="H314" s="75"/>
      <c r="I314" s="76">
        <f t="shared" si="40"/>
        <v>799000</v>
      </c>
      <c r="J314" s="76">
        <f t="shared" si="40"/>
        <v>0</v>
      </c>
      <c r="K314" s="77">
        <f t="shared" si="37"/>
        <v>799000</v>
      </c>
    </row>
    <row r="315" spans="1:11" s="78" customFormat="1" ht="12.75" customHeight="1">
      <c r="A315" s="120" t="s">
        <v>203</v>
      </c>
      <c r="B315" s="71"/>
      <c r="C315" s="72"/>
      <c r="D315" s="73" t="s">
        <v>65</v>
      </c>
      <c r="E315" s="74" t="s">
        <v>167</v>
      </c>
      <c r="F315" s="74" t="s">
        <v>564</v>
      </c>
      <c r="G315" s="74" t="s">
        <v>441</v>
      </c>
      <c r="H315" s="75" t="s">
        <v>18</v>
      </c>
      <c r="I315" s="76">
        <f t="shared" si="40"/>
        <v>799000</v>
      </c>
      <c r="J315" s="76">
        <f t="shared" si="40"/>
        <v>0</v>
      </c>
      <c r="K315" s="77">
        <f t="shared" si="37"/>
        <v>799000</v>
      </c>
    </row>
    <row r="316" spans="1:11" s="78" customFormat="1" ht="12.75" customHeight="1">
      <c r="A316" s="120" t="s">
        <v>204</v>
      </c>
      <c r="B316" s="71"/>
      <c r="C316" s="72"/>
      <c r="D316" s="73" t="s">
        <v>65</v>
      </c>
      <c r="E316" s="74" t="s">
        <v>167</v>
      </c>
      <c r="F316" s="74" t="s">
        <v>564</v>
      </c>
      <c r="G316" s="74" t="s">
        <v>441</v>
      </c>
      <c r="H316" s="75" t="s">
        <v>176</v>
      </c>
      <c r="I316" s="76">
        <f t="shared" si="40"/>
        <v>799000</v>
      </c>
      <c r="J316" s="76">
        <f t="shared" si="40"/>
        <v>0</v>
      </c>
      <c r="K316" s="77">
        <f t="shared" si="37"/>
        <v>799000</v>
      </c>
    </row>
    <row r="317" spans="1:11" s="78" customFormat="1" ht="12.75" customHeight="1">
      <c r="A317" s="120" t="s">
        <v>215</v>
      </c>
      <c r="B317" s="71"/>
      <c r="C317" s="72"/>
      <c r="D317" s="73" t="s">
        <v>65</v>
      </c>
      <c r="E317" s="74" t="s">
        <v>167</v>
      </c>
      <c r="F317" s="74" t="s">
        <v>564</v>
      </c>
      <c r="G317" s="74" t="s">
        <v>441</v>
      </c>
      <c r="H317" s="75" t="s">
        <v>185</v>
      </c>
      <c r="I317" s="76">
        <v>799000</v>
      </c>
      <c r="J317" s="101">
        <v>0</v>
      </c>
      <c r="K317" s="77">
        <f t="shared" si="37"/>
        <v>799000</v>
      </c>
    </row>
    <row r="318" spans="1:11" s="78" customFormat="1" ht="12.75" customHeight="1">
      <c r="A318" s="70" t="s">
        <v>325</v>
      </c>
      <c r="B318" s="71">
        <v>2</v>
      </c>
      <c r="C318" s="72"/>
      <c r="D318" s="73" t="s">
        <v>65</v>
      </c>
      <c r="E318" s="74" t="s">
        <v>324</v>
      </c>
      <c r="F318" s="74" t="s">
        <v>157</v>
      </c>
      <c r="G318" s="74" t="s">
        <v>157</v>
      </c>
      <c r="H318" s="75" t="s">
        <v>157</v>
      </c>
      <c r="I318" s="76">
        <f>I319+I325</f>
        <v>150000</v>
      </c>
      <c r="J318" s="76">
        <f>J319+J325</f>
        <v>0</v>
      </c>
      <c r="K318" s="77">
        <f t="shared" si="37"/>
        <v>150000</v>
      </c>
    </row>
    <row r="319" spans="1:11" s="78" customFormat="1" ht="34.5" customHeight="1" hidden="1">
      <c r="A319" s="70" t="s">
        <v>420</v>
      </c>
      <c r="B319" s="71">
        <v>2</v>
      </c>
      <c r="C319" s="72"/>
      <c r="D319" s="73" t="s">
        <v>65</v>
      </c>
      <c r="E319" s="74" t="s">
        <v>324</v>
      </c>
      <c r="F319" s="74" t="s">
        <v>476</v>
      </c>
      <c r="G319" s="74" t="s">
        <v>157</v>
      </c>
      <c r="H319" s="75" t="s">
        <v>157</v>
      </c>
      <c r="I319" s="76">
        <f aca="true" t="shared" si="41" ref="I319:J322">I320</f>
        <v>0</v>
      </c>
      <c r="J319" s="76">
        <f t="shared" si="41"/>
        <v>0</v>
      </c>
      <c r="K319" s="77">
        <f t="shared" si="37"/>
        <v>0</v>
      </c>
    </row>
    <row r="320" spans="1:11" s="78" customFormat="1" ht="12.75" customHeight="1" hidden="1">
      <c r="A320" s="70" t="s">
        <v>237</v>
      </c>
      <c r="B320" s="71">
        <v>2</v>
      </c>
      <c r="C320" s="72"/>
      <c r="D320" s="73" t="s">
        <v>65</v>
      </c>
      <c r="E320" s="74" t="s">
        <v>324</v>
      </c>
      <c r="F320" s="74" t="s">
        <v>476</v>
      </c>
      <c r="G320" s="74" t="s">
        <v>441</v>
      </c>
      <c r="H320" s="75" t="s">
        <v>157</v>
      </c>
      <c r="I320" s="76">
        <f>I321</f>
        <v>0</v>
      </c>
      <c r="J320" s="76">
        <f t="shared" si="41"/>
        <v>0</v>
      </c>
      <c r="K320" s="77">
        <f t="shared" si="37"/>
        <v>0</v>
      </c>
    </row>
    <row r="321" spans="1:11" s="78" customFormat="1" ht="12.75" hidden="1">
      <c r="A321" s="70" t="s">
        <v>203</v>
      </c>
      <c r="B321" s="71">
        <v>2</v>
      </c>
      <c r="C321" s="72"/>
      <c r="D321" s="73" t="s">
        <v>65</v>
      </c>
      <c r="E321" s="74" t="s">
        <v>324</v>
      </c>
      <c r="F321" s="74" t="s">
        <v>476</v>
      </c>
      <c r="G321" s="74" t="s">
        <v>441</v>
      </c>
      <c r="H321" s="75" t="s">
        <v>18</v>
      </c>
      <c r="I321" s="76">
        <f>I322+I324</f>
        <v>0</v>
      </c>
      <c r="J321" s="76">
        <f>J322+J324</f>
        <v>0</v>
      </c>
      <c r="K321" s="77">
        <f t="shared" si="37"/>
        <v>0</v>
      </c>
    </row>
    <row r="322" spans="1:11" s="78" customFormat="1" ht="24" customHeight="1" hidden="1">
      <c r="A322" s="70" t="s">
        <v>238</v>
      </c>
      <c r="B322" s="71">
        <v>2</v>
      </c>
      <c r="C322" s="72"/>
      <c r="D322" s="73" t="s">
        <v>65</v>
      </c>
      <c r="E322" s="74" t="s">
        <v>324</v>
      </c>
      <c r="F322" s="74" t="s">
        <v>476</v>
      </c>
      <c r="G322" s="74" t="s">
        <v>441</v>
      </c>
      <c r="H322" s="75" t="s">
        <v>195</v>
      </c>
      <c r="I322" s="76">
        <f>I323</f>
        <v>0</v>
      </c>
      <c r="J322" s="76">
        <f t="shared" si="41"/>
        <v>0</v>
      </c>
      <c r="K322" s="77">
        <f t="shared" si="37"/>
        <v>0</v>
      </c>
    </row>
    <row r="323" spans="1:11" s="78" customFormat="1" ht="23.25" customHeight="1" hidden="1">
      <c r="A323" s="70" t="s">
        <v>239</v>
      </c>
      <c r="B323" s="71">
        <v>2</v>
      </c>
      <c r="C323" s="72"/>
      <c r="D323" s="73" t="s">
        <v>65</v>
      </c>
      <c r="E323" s="74" t="s">
        <v>324</v>
      </c>
      <c r="F323" s="74" t="s">
        <v>476</v>
      </c>
      <c r="G323" s="74" t="s">
        <v>441</v>
      </c>
      <c r="H323" s="75" t="s">
        <v>196</v>
      </c>
      <c r="I323" s="76">
        <v>0</v>
      </c>
      <c r="J323" s="79">
        <v>0</v>
      </c>
      <c r="K323" s="77">
        <f t="shared" si="37"/>
        <v>0</v>
      </c>
    </row>
    <row r="324" spans="1:11" s="78" customFormat="1" ht="23.25" customHeight="1" hidden="1">
      <c r="A324" s="70" t="s">
        <v>216</v>
      </c>
      <c r="B324" s="71"/>
      <c r="C324" s="72"/>
      <c r="D324" s="73" t="s">
        <v>65</v>
      </c>
      <c r="E324" s="74" t="s">
        <v>324</v>
      </c>
      <c r="F324" s="74" t="s">
        <v>476</v>
      </c>
      <c r="G324" s="74" t="s">
        <v>441</v>
      </c>
      <c r="H324" s="75" t="s">
        <v>186</v>
      </c>
      <c r="I324" s="76">
        <v>0</v>
      </c>
      <c r="J324" s="76">
        <v>0</v>
      </c>
      <c r="K324" s="77">
        <f t="shared" si="37"/>
        <v>0</v>
      </c>
    </row>
    <row r="325" spans="1:11" s="78" customFormat="1" ht="34.5" customHeight="1">
      <c r="A325" s="70" t="s">
        <v>517</v>
      </c>
      <c r="B325" s="71"/>
      <c r="C325" s="72"/>
      <c r="D325" s="73" t="s">
        <v>65</v>
      </c>
      <c r="E325" s="74" t="s">
        <v>324</v>
      </c>
      <c r="F325" s="74" t="s">
        <v>476</v>
      </c>
      <c r="G325" s="74"/>
      <c r="H325" s="75"/>
      <c r="I325" s="76">
        <f aca="true" t="shared" si="42" ref="I325:J328">I326</f>
        <v>150000</v>
      </c>
      <c r="J325" s="76">
        <f t="shared" si="42"/>
        <v>0</v>
      </c>
      <c r="K325" s="77">
        <f aca="true" t="shared" si="43" ref="K325:K347">IF(ISNUMBER(I325),I325,0)-IF(ISNUMBER(J325),J325,0)</f>
        <v>150000</v>
      </c>
    </row>
    <row r="326" spans="1:11" s="78" customFormat="1" ht="34.5" customHeight="1">
      <c r="A326" s="70" t="s">
        <v>516</v>
      </c>
      <c r="B326" s="71"/>
      <c r="C326" s="72"/>
      <c r="D326" s="73" t="s">
        <v>65</v>
      </c>
      <c r="E326" s="74" t="s">
        <v>324</v>
      </c>
      <c r="F326" s="74" t="s">
        <v>476</v>
      </c>
      <c r="G326" s="74" t="s">
        <v>251</v>
      </c>
      <c r="H326" s="75"/>
      <c r="I326" s="76">
        <f t="shared" si="42"/>
        <v>150000</v>
      </c>
      <c r="J326" s="76">
        <f t="shared" si="42"/>
        <v>0</v>
      </c>
      <c r="K326" s="77">
        <f t="shared" si="43"/>
        <v>150000</v>
      </c>
    </row>
    <row r="327" spans="1:11" s="78" customFormat="1" ht="16.5" customHeight="1">
      <c r="A327" s="70" t="s">
        <v>203</v>
      </c>
      <c r="B327" s="71"/>
      <c r="C327" s="72"/>
      <c r="D327" s="73" t="s">
        <v>65</v>
      </c>
      <c r="E327" s="74" t="s">
        <v>324</v>
      </c>
      <c r="F327" s="74" t="s">
        <v>476</v>
      </c>
      <c r="G327" s="74" t="s">
        <v>251</v>
      </c>
      <c r="H327" s="75" t="s">
        <v>18</v>
      </c>
      <c r="I327" s="76">
        <f t="shared" si="42"/>
        <v>150000</v>
      </c>
      <c r="J327" s="76">
        <f t="shared" si="42"/>
        <v>0</v>
      </c>
      <c r="K327" s="77">
        <f t="shared" si="43"/>
        <v>150000</v>
      </c>
    </row>
    <row r="328" spans="1:11" s="124" customFormat="1" ht="15.75" customHeight="1">
      <c r="A328" s="120" t="s">
        <v>572</v>
      </c>
      <c r="B328" s="121"/>
      <c r="C328" s="122"/>
      <c r="D328" s="123" t="s">
        <v>65</v>
      </c>
      <c r="E328" s="119" t="s">
        <v>324</v>
      </c>
      <c r="F328" s="119" t="s">
        <v>476</v>
      </c>
      <c r="G328" s="119" t="s">
        <v>251</v>
      </c>
      <c r="H328" s="115" t="s">
        <v>195</v>
      </c>
      <c r="I328" s="116">
        <f t="shared" si="42"/>
        <v>150000</v>
      </c>
      <c r="J328" s="116">
        <f t="shared" si="42"/>
        <v>0</v>
      </c>
      <c r="K328" s="117">
        <f t="shared" si="43"/>
        <v>150000</v>
      </c>
    </row>
    <row r="329" spans="1:11" s="78" customFormat="1" ht="24.75" customHeight="1">
      <c r="A329" s="70" t="s">
        <v>239</v>
      </c>
      <c r="B329" s="71"/>
      <c r="C329" s="72"/>
      <c r="D329" s="73" t="s">
        <v>65</v>
      </c>
      <c r="E329" s="74" t="s">
        <v>324</v>
      </c>
      <c r="F329" s="74" t="s">
        <v>476</v>
      </c>
      <c r="G329" s="74" t="s">
        <v>251</v>
      </c>
      <c r="H329" s="75" t="s">
        <v>196</v>
      </c>
      <c r="I329" s="76">
        <v>150000</v>
      </c>
      <c r="J329" s="76">
        <v>0</v>
      </c>
      <c r="K329" s="77">
        <f t="shared" si="43"/>
        <v>150000</v>
      </c>
    </row>
    <row r="330" spans="1:11" s="78" customFormat="1" ht="12.75">
      <c r="A330" s="70" t="s">
        <v>240</v>
      </c>
      <c r="B330" s="71">
        <v>2</v>
      </c>
      <c r="C330" s="72"/>
      <c r="D330" s="73" t="s">
        <v>65</v>
      </c>
      <c r="E330" s="74" t="s">
        <v>168</v>
      </c>
      <c r="F330" s="74" t="s">
        <v>157</v>
      </c>
      <c r="G330" s="74" t="s">
        <v>157</v>
      </c>
      <c r="H330" s="75" t="s">
        <v>157</v>
      </c>
      <c r="I330" s="76">
        <f>I331+I352</f>
        <v>10553606</v>
      </c>
      <c r="J330" s="76">
        <f>J331+J352</f>
        <v>3982129.59</v>
      </c>
      <c r="K330" s="77">
        <f t="shared" si="43"/>
        <v>6571476.41</v>
      </c>
    </row>
    <row r="331" spans="1:11" s="78" customFormat="1" ht="44.25" customHeight="1">
      <c r="A331" s="70" t="s">
        <v>422</v>
      </c>
      <c r="B331" s="71">
        <v>2</v>
      </c>
      <c r="C331" s="72"/>
      <c r="D331" s="73" t="s">
        <v>65</v>
      </c>
      <c r="E331" s="74" t="s">
        <v>168</v>
      </c>
      <c r="F331" s="74" t="s">
        <v>477</v>
      </c>
      <c r="G331" s="74" t="s">
        <v>157</v>
      </c>
      <c r="H331" s="75" t="s">
        <v>157</v>
      </c>
      <c r="I331" s="76">
        <f>I332+I337+I349</f>
        <v>9339682</v>
      </c>
      <c r="J331" s="76">
        <f>J332+J337+J349</f>
        <v>3609827.3499999996</v>
      </c>
      <c r="K331" s="77">
        <f t="shared" si="43"/>
        <v>5729854.65</v>
      </c>
    </row>
    <row r="332" spans="1:11" s="78" customFormat="1" ht="12" customHeight="1">
      <c r="A332" s="70" t="s">
        <v>287</v>
      </c>
      <c r="B332" s="71">
        <v>2</v>
      </c>
      <c r="C332" s="72"/>
      <c r="D332" s="73" t="s">
        <v>65</v>
      </c>
      <c r="E332" s="74" t="s">
        <v>168</v>
      </c>
      <c r="F332" s="74" t="s">
        <v>477</v>
      </c>
      <c r="G332" s="74" t="s">
        <v>478</v>
      </c>
      <c r="H332" s="75" t="s">
        <v>157</v>
      </c>
      <c r="I332" s="76">
        <f>I333</f>
        <v>6512395</v>
      </c>
      <c r="J332" s="76">
        <f>J333</f>
        <v>2879374.4499999997</v>
      </c>
      <c r="K332" s="77">
        <f t="shared" si="43"/>
        <v>3633020.5500000003</v>
      </c>
    </row>
    <row r="333" spans="1:11" s="78" customFormat="1" ht="12.75">
      <c r="A333" s="70" t="s">
        <v>203</v>
      </c>
      <c r="B333" s="71">
        <v>2</v>
      </c>
      <c r="C333" s="72"/>
      <c r="D333" s="73" t="s">
        <v>65</v>
      </c>
      <c r="E333" s="74" t="s">
        <v>168</v>
      </c>
      <c r="F333" s="74" t="s">
        <v>477</v>
      </c>
      <c r="G333" s="74" t="s">
        <v>478</v>
      </c>
      <c r="H333" s="75" t="s">
        <v>18</v>
      </c>
      <c r="I333" s="76">
        <f>I334</f>
        <v>6512395</v>
      </c>
      <c r="J333" s="76">
        <f>J334</f>
        <v>2879374.4499999997</v>
      </c>
      <c r="K333" s="77">
        <f t="shared" si="43"/>
        <v>3633020.5500000003</v>
      </c>
    </row>
    <row r="334" spans="1:11" s="78" customFormat="1" ht="12.75" customHeight="1">
      <c r="A334" s="70" t="s">
        <v>208</v>
      </c>
      <c r="B334" s="71">
        <v>2</v>
      </c>
      <c r="C334" s="72"/>
      <c r="D334" s="73" t="s">
        <v>65</v>
      </c>
      <c r="E334" s="74" t="s">
        <v>168</v>
      </c>
      <c r="F334" s="74" t="s">
        <v>477</v>
      </c>
      <c r="G334" s="74" t="s">
        <v>478</v>
      </c>
      <c r="H334" s="75" t="s">
        <v>178</v>
      </c>
      <c r="I334" s="76">
        <f>I335+I336</f>
        <v>6512395</v>
      </c>
      <c r="J334" s="76">
        <f>J335+J336</f>
        <v>2879374.4499999997</v>
      </c>
      <c r="K334" s="77">
        <f t="shared" si="43"/>
        <v>3633020.5500000003</v>
      </c>
    </row>
    <row r="335" spans="1:11" s="78" customFormat="1" ht="12.75" customHeight="1">
      <c r="A335" s="70" t="s">
        <v>209</v>
      </c>
      <c r="B335" s="71">
        <v>2</v>
      </c>
      <c r="C335" s="72"/>
      <c r="D335" s="73" t="s">
        <v>65</v>
      </c>
      <c r="E335" s="74" t="s">
        <v>168</v>
      </c>
      <c r="F335" s="74" t="s">
        <v>477</v>
      </c>
      <c r="G335" s="74" t="s">
        <v>478</v>
      </c>
      <c r="H335" s="75" t="s">
        <v>179</v>
      </c>
      <c r="I335" s="76">
        <v>4885623</v>
      </c>
      <c r="J335" s="79">
        <v>2161979.84</v>
      </c>
      <c r="K335" s="77">
        <f t="shared" si="43"/>
        <v>2723643.16</v>
      </c>
    </row>
    <row r="336" spans="1:11" s="78" customFormat="1" ht="12.75" customHeight="1">
      <c r="A336" s="70" t="s">
        <v>210</v>
      </c>
      <c r="B336" s="71">
        <v>2</v>
      </c>
      <c r="C336" s="72"/>
      <c r="D336" s="73" t="s">
        <v>65</v>
      </c>
      <c r="E336" s="74" t="s">
        <v>168</v>
      </c>
      <c r="F336" s="74" t="s">
        <v>477</v>
      </c>
      <c r="G336" s="74" t="s">
        <v>478</v>
      </c>
      <c r="H336" s="75" t="s">
        <v>180</v>
      </c>
      <c r="I336" s="76">
        <v>1626772</v>
      </c>
      <c r="J336" s="79">
        <v>717394.61</v>
      </c>
      <c r="K336" s="77">
        <f t="shared" si="43"/>
        <v>909377.39</v>
      </c>
    </row>
    <row r="337" spans="1:11" s="78" customFormat="1" ht="12.75" customHeight="1">
      <c r="A337" s="70" t="s">
        <v>507</v>
      </c>
      <c r="B337" s="71"/>
      <c r="C337" s="72"/>
      <c r="D337" s="73" t="s">
        <v>65</v>
      </c>
      <c r="E337" s="74" t="s">
        <v>168</v>
      </c>
      <c r="F337" s="74" t="s">
        <v>477</v>
      </c>
      <c r="G337" s="74" t="s">
        <v>441</v>
      </c>
      <c r="H337" s="75"/>
      <c r="I337" s="76">
        <f>I338+I346</f>
        <v>2790287</v>
      </c>
      <c r="J337" s="76">
        <f>J338+J346</f>
        <v>725267.7999999999</v>
      </c>
      <c r="K337" s="77">
        <f t="shared" si="43"/>
        <v>2065019.2000000002</v>
      </c>
    </row>
    <row r="338" spans="1:11" s="78" customFormat="1" ht="12.75" customHeight="1">
      <c r="A338" s="70" t="s">
        <v>203</v>
      </c>
      <c r="B338" s="71"/>
      <c r="C338" s="72"/>
      <c r="D338" s="73" t="s">
        <v>65</v>
      </c>
      <c r="E338" s="74" t="s">
        <v>168</v>
      </c>
      <c r="F338" s="74" t="s">
        <v>477</v>
      </c>
      <c r="G338" s="74" t="s">
        <v>441</v>
      </c>
      <c r="H338" s="75" t="s">
        <v>18</v>
      </c>
      <c r="I338" s="76">
        <f>I339+I345</f>
        <v>2303562</v>
      </c>
      <c r="J338" s="76">
        <f>J339+J345</f>
        <v>685404.95</v>
      </c>
      <c r="K338" s="77">
        <f t="shared" si="43"/>
        <v>1618157.05</v>
      </c>
    </row>
    <row r="339" spans="1:11" s="78" customFormat="1" ht="12.75" customHeight="1">
      <c r="A339" s="70" t="s">
        <v>204</v>
      </c>
      <c r="B339" s="71">
        <v>2</v>
      </c>
      <c r="C339" s="72"/>
      <c r="D339" s="73" t="s">
        <v>65</v>
      </c>
      <c r="E339" s="74" t="s">
        <v>168</v>
      </c>
      <c r="F339" s="74" t="s">
        <v>477</v>
      </c>
      <c r="G339" s="74" t="s">
        <v>441</v>
      </c>
      <c r="H339" s="75" t="s">
        <v>176</v>
      </c>
      <c r="I339" s="76">
        <f>I340+I341+I342+I343+I344</f>
        <v>2271362</v>
      </c>
      <c r="J339" s="76">
        <f>J340+J341+J342+J343+J344</f>
        <v>658108.95</v>
      </c>
      <c r="K339" s="77">
        <f t="shared" si="43"/>
        <v>1613253.05</v>
      </c>
    </row>
    <row r="340" spans="1:11" s="78" customFormat="1" ht="12.75" customHeight="1">
      <c r="A340" s="70" t="s">
        <v>211</v>
      </c>
      <c r="B340" s="71">
        <v>2</v>
      </c>
      <c r="C340" s="72"/>
      <c r="D340" s="73" t="s">
        <v>65</v>
      </c>
      <c r="E340" s="74" t="s">
        <v>168</v>
      </c>
      <c r="F340" s="74" t="s">
        <v>477</v>
      </c>
      <c r="G340" s="74" t="s">
        <v>441</v>
      </c>
      <c r="H340" s="75" t="s">
        <v>181</v>
      </c>
      <c r="I340" s="76">
        <v>25885.79</v>
      </c>
      <c r="J340" s="79">
        <v>13361.61</v>
      </c>
      <c r="K340" s="77">
        <f t="shared" si="43"/>
        <v>12524.18</v>
      </c>
    </row>
    <row r="341" spans="1:11" s="78" customFormat="1" ht="12.75" customHeight="1">
      <c r="A341" s="70" t="s">
        <v>212</v>
      </c>
      <c r="B341" s="71">
        <v>2</v>
      </c>
      <c r="C341" s="72"/>
      <c r="D341" s="73" t="s">
        <v>65</v>
      </c>
      <c r="E341" s="74" t="s">
        <v>168</v>
      </c>
      <c r="F341" s="74" t="s">
        <v>477</v>
      </c>
      <c r="G341" s="74" t="s">
        <v>441</v>
      </c>
      <c r="H341" s="75" t="s">
        <v>182</v>
      </c>
      <c r="I341" s="76">
        <v>58252</v>
      </c>
      <c r="J341" s="79">
        <v>21952</v>
      </c>
      <c r="K341" s="77">
        <f t="shared" si="43"/>
        <v>36300</v>
      </c>
    </row>
    <row r="342" spans="1:11" s="78" customFormat="1" ht="12.75" customHeight="1">
      <c r="A342" s="70" t="s">
        <v>213</v>
      </c>
      <c r="B342" s="71">
        <v>2</v>
      </c>
      <c r="C342" s="72"/>
      <c r="D342" s="73" t="s">
        <v>65</v>
      </c>
      <c r="E342" s="74" t="s">
        <v>168</v>
      </c>
      <c r="F342" s="74" t="s">
        <v>477</v>
      </c>
      <c r="G342" s="74" t="s">
        <v>441</v>
      </c>
      <c r="H342" s="75" t="s">
        <v>183</v>
      </c>
      <c r="I342" s="76">
        <v>893001.21</v>
      </c>
      <c r="J342" s="79">
        <v>60752.45</v>
      </c>
      <c r="K342" s="77">
        <f t="shared" si="43"/>
        <v>832248.76</v>
      </c>
    </row>
    <row r="343" spans="1:11" s="78" customFormat="1" ht="12.75" customHeight="1">
      <c r="A343" s="70" t="s">
        <v>215</v>
      </c>
      <c r="B343" s="71">
        <v>2</v>
      </c>
      <c r="C343" s="72"/>
      <c r="D343" s="73" t="s">
        <v>65</v>
      </c>
      <c r="E343" s="74" t="s">
        <v>168</v>
      </c>
      <c r="F343" s="74" t="s">
        <v>477</v>
      </c>
      <c r="G343" s="74" t="s">
        <v>441</v>
      </c>
      <c r="H343" s="75" t="s">
        <v>185</v>
      </c>
      <c r="I343" s="76">
        <v>387053</v>
      </c>
      <c r="J343" s="79">
        <v>348712.11</v>
      </c>
      <c r="K343" s="77">
        <f t="shared" si="43"/>
        <v>38340.890000000014</v>
      </c>
    </row>
    <row r="344" spans="1:11" s="78" customFormat="1" ht="12.75" customHeight="1">
      <c r="A344" s="70" t="s">
        <v>205</v>
      </c>
      <c r="B344" s="71">
        <v>2</v>
      </c>
      <c r="C344" s="72"/>
      <c r="D344" s="73" t="s">
        <v>65</v>
      </c>
      <c r="E344" s="74" t="s">
        <v>168</v>
      </c>
      <c r="F344" s="74" t="s">
        <v>477</v>
      </c>
      <c r="G344" s="74" t="s">
        <v>441</v>
      </c>
      <c r="H344" s="75" t="s">
        <v>177</v>
      </c>
      <c r="I344" s="76">
        <v>907170</v>
      </c>
      <c r="J344" s="79">
        <v>213330.78</v>
      </c>
      <c r="K344" s="77">
        <f t="shared" si="43"/>
        <v>693839.22</v>
      </c>
    </row>
    <row r="345" spans="1:11" s="78" customFormat="1" ht="12.75" customHeight="1">
      <c r="A345" s="70" t="s">
        <v>216</v>
      </c>
      <c r="B345" s="71">
        <v>2</v>
      </c>
      <c r="C345" s="72"/>
      <c r="D345" s="73" t="s">
        <v>65</v>
      </c>
      <c r="E345" s="74" t="s">
        <v>168</v>
      </c>
      <c r="F345" s="74" t="s">
        <v>477</v>
      </c>
      <c r="G345" s="74" t="s">
        <v>441</v>
      </c>
      <c r="H345" s="75" t="s">
        <v>186</v>
      </c>
      <c r="I345" s="76">
        <v>32200</v>
      </c>
      <c r="J345" s="79">
        <v>27296</v>
      </c>
      <c r="K345" s="77">
        <f t="shared" si="43"/>
        <v>4904</v>
      </c>
    </row>
    <row r="346" spans="1:11" s="78" customFormat="1" ht="12.75" customHeight="1">
      <c r="A346" s="70" t="s">
        <v>217</v>
      </c>
      <c r="B346" s="71">
        <v>2</v>
      </c>
      <c r="C346" s="72"/>
      <c r="D346" s="73" t="s">
        <v>65</v>
      </c>
      <c r="E346" s="74" t="s">
        <v>168</v>
      </c>
      <c r="F346" s="74" t="s">
        <v>477</v>
      </c>
      <c r="G346" s="74" t="s">
        <v>441</v>
      </c>
      <c r="H346" s="75" t="s">
        <v>187</v>
      </c>
      <c r="I346" s="76">
        <f>I347+I348</f>
        <v>486725</v>
      </c>
      <c r="J346" s="76">
        <f>J347+J348</f>
        <v>39862.85</v>
      </c>
      <c r="K346" s="77">
        <f t="shared" si="43"/>
        <v>446862.15</v>
      </c>
    </row>
    <row r="347" spans="1:11" s="78" customFormat="1" ht="12.75" customHeight="1">
      <c r="A347" s="70" t="s">
        <v>218</v>
      </c>
      <c r="B347" s="71">
        <v>2</v>
      </c>
      <c r="C347" s="72"/>
      <c r="D347" s="73" t="s">
        <v>65</v>
      </c>
      <c r="E347" s="74" t="s">
        <v>168</v>
      </c>
      <c r="F347" s="74" t="s">
        <v>477</v>
      </c>
      <c r="G347" s="74" t="s">
        <v>441</v>
      </c>
      <c r="H347" s="75" t="s">
        <v>188</v>
      </c>
      <c r="I347" s="76">
        <v>305725</v>
      </c>
      <c r="J347" s="79">
        <v>19830</v>
      </c>
      <c r="K347" s="77">
        <f t="shared" si="43"/>
        <v>285895</v>
      </c>
    </row>
    <row r="348" spans="1:11" s="78" customFormat="1" ht="12.75" customHeight="1">
      <c r="A348" s="70" t="s">
        <v>219</v>
      </c>
      <c r="B348" s="71">
        <v>2</v>
      </c>
      <c r="C348" s="72"/>
      <c r="D348" s="73" t="s">
        <v>65</v>
      </c>
      <c r="E348" s="74" t="s">
        <v>168</v>
      </c>
      <c r="F348" s="74" t="s">
        <v>477</v>
      </c>
      <c r="G348" s="74" t="s">
        <v>441</v>
      </c>
      <c r="H348" s="75" t="s">
        <v>189</v>
      </c>
      <c r="I348" s="76">
        <v>181000</v>
      </c>
      <c r="J348" s="79">
        <v>20032.85</v>
      </c>
      <c r="K348" s="77">
        <f aca="true" t="shared" si="44" ref="K348:K427">IF(ISNUMBER(I348),I348,0)-IF(ISNUMBER(J348),J348,0)</f>
        <v>160967.15</v>
      </c>
    </row>
    <row r="349" spans="1:11" s="78" customFormat="1" ht="15" customHeight="1">
      <c r="A349" s="70" t="s">
        <v>513</v>
      </c>
      <c r="B349" s="71">
        <v>2</v>
      </c>
      <c r="C349" s="72"/>
      <c r="D349" s="73" t="s">
        <v>65</v>
      </c>
      <c r="E349" s="74" t="s">
        <v>168</v>
      </c>
      <c r="F349" s="74" t="s">
        <v>477</v>
      </c>
      <c r="G349" s="74" t="s">
        <v>487</v>
      </c>
      <c r="H349" s="75" t="s">
        <v>157</v>
      </c>
      <c r="I349" s="76">
        <f>I350</f>
        <v>37000</v>
      </c>
      <c r="J349" s="76">
        <f>J350</f>
        <v>5185.1</v>
      </c>
      <c r="K349" s="77">
        <f t="shared" si="44"/>
        <v>31814.9</v>
      </c>
    </row>
    <row r="350" spans="1:11" s="78" customFormat="1" ht="12.75" customHeight="1">
      <c r="A350" s="70" t="s">
        <v>203</v>
      </c>
      <c r="B350" s="71">
        <v>2</v>
      </c>
      <c r="C350" s="72"/>
      <c r="D350" s="73" t="s">
        <v>65</v>
      </c>
      <c r="E350" s="74" t="s">
        <v>168</v>
      </c>
      <c r="F350" s="74" t="s">
        <v>477</v>
      </c>
      <c r="G350" s="74" t="s">
        <v>487</v>
      </c>
      <c r="H350" s="75" t="s">
        <v>18</v>
      </c>
      <c r="I350" s="76">
        <f>I351</f>
        <v>37000</v>
      </c>
      <c r="J350" s="76">
        <f>J351</f>
        <v>5185.1</v>
      </c>
      <c r="K350" s="77">
        <f t="shared" si="44"/>
        <v>31814.9</v>
      </c>
    </row>
    <row r="351" spans="1:11" s="78" customFormat="1" ht="12.75" customHeight="1">
      <c r="A351" s="70" t="s">
        <v>216</v>
      </c>
      <c r="B351" s="71">
        <v>2</v>
      </c>
      <c r="C351" s="72"/>
      <c r="D351" s="73" t="s">
        <v>65</v>
      </c>
      <c r="E351" s="74" t="s">
        <v>168</v>
      </c>
      <c r="F351" s="74" t="s">
        <v>477</v>
      </c>
      <c r="G351" s="74" t="s">
        <v>487</v>
      </c>
      <c r="H351" s="75" t="s">
        <v>186</v>
      </c>
      <c r="I351" s="76">
        <v>37000</v>
      </c>
      <c r="J351" s="76">
        <v>5185.1</v>
      </c>
      <c r="K351" s="77">
        <f t="shared" si="44"/>
        <v>31814.9</v>
      </c>
    </row>
    <row r="352" spans="1:11" s="78" customFormat="1" ht="45.75" customHeight="1">
      <c r="A352" s="70" t="s">
        <v>423</v>
      </c>
      <c r="B352" s="71">
        <v>2</v>
      </c>
      <c r="C352" s="72"/>
      <c r="D352" s="73" t="s">
        <v>65</v>
      </c>
      <c r="E352" s="74" t="s">
        <v>168</v>
      </c>
      <c r="F352" s="74" t="s">
        <v>479</v>
      </c>
      <c r="G352" s="74" t="s">
        <v>157</v>
      </c>
      <c r="H352" s="75" t="s">
        <v>157</v>
      </c>
      <c r="I352" s="76">
        <f>I353+I358</f>
        <v>1213924</v>
      </c>
      <c r="J352" s="76">
        <f>J353+J358</f>
        <v>372302.24</v>
      </c>
      <c r="K352" s="77">
        <f t="shared" si="44"/>
        <v>841621.76</v>
      </c>
    </row>
    <row r="353" spans="1:11" s="78" customFormat="1" ht="12.75" customHeight="1">
      <c r="A353" s="70" t="s">
        <v>287</v>
      </c>
      <c r="B353" s="71">
        <v>2</v>
      </c>
      <c r="C353" s="72"/>
      <c r="D353" s="73" t="s">
        <v>65</v>
      </c>
      <c r="E353" s="74" t="s">
        <v>168</v>
      </c>
      <c r="F353" s="74" t="s">
        <v>479</v>
      </c>
      <c r="G353" s="74" t="s">
        <v>478</v>
      </c>
      <c r="H353" s="75" t="s">
        <v>157</v>
      </c>
      <c r="I353" s="76">
        <f>I354</f>
        <v>1013924</v>
      </c>
      <c r="J353" s="76">
        <f>J354</f>
        <v>298489.93</v>
      </c>
      <c r="K353" s="77">
        <f t="shared" si="44"/>
        <v>715434.0700000001</v>
      </c>
    </row>
    <row r="354" spans="1:11" s="78" customFormat="1" ht="12.75" customHeight="1">
      <c r="A354" s="70" t="s">
        <v>203</v>
      </c>
      <c r="B354" s="71">
        <v>2</v>
      </c>
      <c r="C354" s="72"/>
      <c r="D354" s="73" t="s">
        <v>65</v>
      </c>
      <c r="E354" s="74" t="s">
        <v>168</v>
      </c>
      <c r="F354" s="74" t="s">
        <v>479</v>
      </c>
      <c r="G354" s="74" t="s">
        <v>478</v>
      </c>
      <c r="H354" s="75" t="s">
        <v>18</v>
      </c>
      <c r="I354" s="76">
        <f>I355</f>
        <v>1013924</v>
      </c>
      <c r="J354" s="76">
        <f>J355</f>
        <v>298489.93</v>
      </c>
      <c r="K354" s="77">
        <f t="shared" si="44"/>
        <v>715434.0700000001</v>
      </c>
    </row>
    <row r="355" spans="1:11" s="78" customFormat="1" ht="12.75" customHeight="1">
      <c r="A355" s="70" t="s">
        <v>208</v>
      </c>
      <c r="B355" s="71">
        <v>2</v>
      </c>
      <c r="C355" s="72"/>
      <c r="D355" s="73" t="s">
        <v>65</v>
      </c>
      <c r="E355" s="74" t="s">
        <v>168</v>
      </c>
      <c r="F355" s="74" t="s">
        <v>479</v>
      </c>
      <c r="G355" s="74" t="s">
        <v>478</v>
      </c>
      <c r="H355" s="75" t="s">
        <v>178</v>
      </c>
      <c r="I355" s="76">
        <f>I356+I357</f>
        <v>1013924</v>
      </c>
      <c r="J355" s="76">
        <f>J356+J357</f>
        <v>298489.93</v>
      </c>
      <c r="K355" s="77">
        <f t="shared" si="44"/>
        <v>715434.0700000001</v>
      </c>
    </row>
    <row r="356" spans="1:11" s="78" customFormat="1" ht="12.75" customHeight="1">
      <c r="A356" s="70" t="s">
        <v>209</v>
      </c>
      <c r="B356" s="71">
        <v>2</v>
      </c>
      <c r="C356" s="72"/>
      <c r="D356" s="73" t="s">
        <v>65</v>
      </c>
      <c r="E356" s="74" t="s">
        <v>168</v>
      </c>
      <c r="F356" s="74" t="s">
        <v>479</v>
      </c>
      <c r="G356" s="74" t="s">
        <v>478</v>
      </c>
      <c r="H356" s="75" t="s">
        <v>179</v>
      </c>
      <c r="I356" s="76">
        <v>756660</v>
      </c>
      <c r="J356" s="79">
        <v>223385.76</v>
      </c>
      <c r="K356" s="77">
        <f t="shared" si="44"/>
        <v>533274.24</v>
      </c>
    </row>
    <row r="357" spans="1:11" s="78" customFormat="1" ht="12.75" customHeight="1">
      <c r="A357" s="70" t="s">
        <v>210</v>
      </c>
      <c r="B357" s="71">
        <v>2</v>
      </c>
      <c r="C357" s="72"/>
      <c r="D357" s="73" t="s">
        <v>65</v>
      </c>
      <c r="E357" s="74" t="s">
        <v>168</v>
      </c>
      <c r="F357" s="74" t="s">
        <v>479</v>
      </c>
      <c r="G357" s="74" t="s">
        <v>478</v>
      </c>
      <c r="H357" s="75" t="s">
        <v>180</v>
      </c>
      <c r="I357" s="76">
        <v>257264</v>
      </c>
      <c r="J357" s="79">
        <v>75104.17</v>
      </c>
      <c r="K357" s="77">
        <f t="shared" si="44"/>
        <v>182159.83000000002</v>
      </c>
    </row>
    <row r="358" spans="1:11" s="78" customFormat="1" ht="12.75" customHeight="1">
      <c r="A358" s="70" t="s">
        <v>507</v>
      </c>
      <c r="B358" s="71"/>
      <c r="C358" s="72"/>
      <c r="D358" s="73" t="s">
        <v>65</v>
      </c>
      <c r="E358" s="74" t="s">
        <v>168</v>
      </c>
      <c r="F358" s="74" t="s">
        <v>479</v>
      </c>
      <c r="G358" s="74" t="s">
        <v>441</v>
      </c>
      <c r="H358" s="75"/>
      <c r="I358" s="76">
        <f>I359+I362</f>
        <v>200000</v>
      </c>
      <c r="J358" s="76">
        <f>J359+J362</f>
        <v>73812.31</v>
      </c>
      <c r="K358" s="77">
        <f t="shared" si="44"/>
        <v>126187.69</v>
      </c>
    </row>
    <row r="359" spans="1:11" s="78" customFormat="1" ht="12.75" customHeight="1">
      <c r="A359" s="70" t="s">
        <v>204</v>
      </c>
      <c r="B359" s="71">
        <v>2</v>
      </c>
      <c r="C359" s="72"/>
      <c r="D359" s="73" t="s">
        <v>65</v>
      </c>
      <c r="E359" s="74" t="s">
        <v>168</v>
      </c>
      <c r="F359" s="74" t="s">
        <v>479</v>
      </c>
      <c r="G359" s="74" t="s">
        <v>441</v>
      </c>
      <c r="H359" s="75" t="s">
        <v>176</v>
      </c>
      <c r="I359" s="76">
        <f>I360+I361</f>
        <v>150000</v>
      </c>
      <c r="J359" s="76">
        <f>J360+J361</f>
        <v>73812.31</v>
      </c>
      <c r="K359" s="77">
        <f t="shared" si="44"/>
        <v>76187.69</v>
      </c>
    </row>
    <row r="360" spans="1:11" s="78" customFormat="1" ht="12.75" customHeight="1" hidden="1">
      <c r="A360" s="70" t="s">
        <v>215</v>
      </c>
      <c r="B360" s="71">
        <v>2</v>
      </c>
      <c r="C360" s="72"/>
      <c r="D360" s="73" t="s">
        <v>65</v>
      </c>
      <c r="E360" s="74" t="s">
        <v>168</v>
      </c>
      <c r="F360" s="74" t="s">
        <v>479</v>
      </c>
      <c r="G360" s="74" t="s">
        <v>441</v>
      </c>
      <c r="H360" s="75" t="s">
        <v>185</v>
      </c>
      <c r="I360" s="76">
        <v>0</v>
      </c>
      <c r="J360" s="79">
        <v>0</v>
      </c>
      <c r="K360" s="77">
        <f>IF(ISNUMBER(I360),I360,0)-IF(ISNUMBER(J360),J360,0)</f>
        <v>0</v>
      </c>
    </row>
    <row r="361" spans="1:11" s="78" customFormat="1" ht="12.75" customHeight="1">
      <c r="A361" s="70" t="s">
        <v>205</v>
      </c>
      <c r="B361" s="71">
        <v>2</v>
      </c>
      <c r="C361" s="72"/>
      <c r="D361" s="73" t="s">
        <v>65</v>
      </c>
      <c r="E361" s="74" t="s">
        <v>168</v>
      </c>
      <c r="F361" s="74" t="s">
        <v>479</v>
      </c>
      <c r="G361" s="74" t="s">
        <v>441</v>
      </c>
      <c r="H361" s="75" t="s">
        <v>177</v>
      </c>
      <c r="I361" s="76">
        <v>150000</v>
      </c>
      <c r="J361" s="79">
        <v>73812.31</v>
      </c>
      <c r="K361" s="77">
        <f t="shared" si="44"/>
        <v>76187.69</v>
      </c>
    </row>
    <row r="362" spans="1:11" s="78" customFormat="1" ht="12.75" customHeight="1">
      <c r="A362" s="70" t="s">
        <v>217</v>
      </c>
      <c r="B362" s="71">
        <v>2</v>
      </c>
      <c r="C362" s="72"/>
      <c r="D362" s="73" t="s">
        <v>65</v>
      </c>
      <c r="E362" s="74" t="s">
        <v>168</v>
      </c>
      <c r="F362" s="74" t="s">
        <v>479</v>
      </c>
      <c r="G362" s="74" t="s">
        <v>441</v>
      </c>
      <c r="H362" s="75" t="s">
        <v>187</v>
      </c>
      <c r="I362" s="76">
        <f>I363+I364</f>
        <v>50000</v>
      </c>
      <c r="J362" s="76">
        <f>J363+J364</f>
        <v>0</v>
      </c>
      <c r="K362" s="77">
        <f>IF(ISNUMBER(I362),I362,0)-IF(ISNUMBER(J362),J362,0)</f>
        <v>50000</v>
      </c>
    </row>
    <row r="363" spans="1:11" s="124" customFormat="1" ht="12.75" customHeight="1">
      <c r="A363" s="120" t="s">
        <v>218</v>
      </c>
      <c r="B363" s="121">
        <v>2</v>
      </c>
      <c r="C363" s="122"/>
      <c r="D363" s="123" t="s">
        <v>65</v>
      </c>
      <c r="E363" s="119" t="s">
        <v>168</v>
      </c>
      <c r="F363" s="74" t="s">
        <v>479</v>
      </c>
      <c r="G363" s="74" t="s">
        <v>441</v>
      </c>
      <c r="H363" s="115" t="s">
        <v>188</v>
      </c>
      <c r="I363" s="116">
        <v>50000</v>
      </c>
      <c r="J363" s="118">
        <v>0</v>
      </c>
      <c r="K363" s="117">
        <f>IF(ISNUMBER(I363),I363,0)-IF(ISNUMBER(J363),J363,0)</f>
        <v>50000</v>
      </c>
    </row>
    <row r="364" spans="1:11" s="78" customFormat="1" ht="12.75" customHeight="1" hidden="1">
      <c r="A364" s="70" t="s">
        <v>218</v>
      </c>
      <c r="B364" s="71">
        <v>2</v>
      </c>
      <c r="C364" s="72"/>
      <c r="D364" s="73" t="s">
        <v>65</v>
      </c>
      <c r="E364" s="74" t="s">
        <v>168</v>
      </c>
      <c r="F364" s="74" t="s">
        <v>341</v>
      </c>
      <c r="G364" s="74" t="s">
        <v>441</v>
      </c>
      <c r="H364" s="75" t="s">
        <v>189</v>
      </c>
      <c r="I364" s="76">
        <v>0</v>
      </c>
      <c r="J364" s="79">
        <v>0</v>
      </c>
      <c r="K364" s="77">
        <f>IF(ISNUMBER(I364),I364,0)-IF(ISNUMBER(J364),J364,0)</f>
        <v>0</v>
      </c>
    </row>
    <row r="365" spans="1:11" s="78" customFormat="1" ht="12.75" customHeight="1">
      <c r="A365" s="70" t="s">
        <v>521</v>
      </c>
      <c r="B365" s="71"/>
      <c r="C365" s="72"/>
      <c r="D365" s="73" t="s">
        <v>65</v>
      </c>
      <c r="E365" s="74" t="s">
        <v>262</v>
      </c>
      <c r="F365" s="74"/>
      <c r="G365" s="74"/>
      <c r="H365" s="75"/>
      <c r="I365" s="76">
        <f>I366</f>
        <v>1923218.78</v>
      </c>
      <c r="J365" s="76">
        <f>J366</f>
        <v>1524198.78</v>
      </c>
      <c r="K365" s="77">
        <f t="shared" si="44"/>
        <v>399020</v>
      </c>
    </row>
    <row r="366" spans="1:11" s="78" customFormat="1" ht="12.75" customHeight="1">
      <c r="A366" s="70" t="s">
        <v>241</v>
      </c>
      <c r="B366" s="71">
        <v>2</v>
      </c>
      <c r="C366" s="72"/>
      <c r="D366" s="73" t="s">
        <v>65</v>
      </c>
      <c r="E366" s="74" t="s">
        <v>169</v>
      </c>
      <c r="F366" s="74" t="s">
        <v>157</v>
      </c>
      <c r="G366" s="74" t="s">
        <v>157</v>
      </c>
      <c r="H366" s="75" t="s">
        <v>157</v>
      </c>
      <c r="I366" s="76">
        <f>I367+I378+I390+I401+I404</f>
        <v>1923218.78</v>
      </c>
      <c r="J366" s="76">
        <f>J367+J378+J390+J401+J404</f>
        <v>1524198.78</v>
      </c>
      <c r="K366" s="77">
        <f t="shared" si="44"/>
        <v>399020</v>
      </c>
    </row>
    <row r="367" spans="1:11" s="78" customFormat="1" ht="33" customHeight="1">
      <c r="A367" s="70" t="s">
        <v>480</v>
      </c>
      <c r="B367" s="71">
        <v>2</v>
      </c>
      <c r="C367" s="72"/>
      <c r="D367" s="73" t="s">
        <v>65</v>
      </c>
      <c r="E367" s="74" t="s">
        <v>169</v>
      </c>
      <c r="F367" s="119" t="s">
        <v>481</v>
      </c>
      <c r="G367" s="119" t="s">
        <v>157</v>
      </c>
      <c r="H367" s="115" t="s">
        <v>157</v>
      </c>
      <c r="I367" s="116">
        <f>I368+I373</f>
        <v>817500</v>
      </c>
      <c r="J367" s="116">
        <f>J368+J373</f>
        <v>608480</v>
      </c>
      <c r="K367" s="117">
        <f t="shared" si="44"/>
        <v>209020</v>
      </c>
    </row>
    <row r="368" spans="1:11" s="78" customFormat="1" ht="12" customHeight="1">
      <c r="A368" s="70" t="s">
        <v>237</v>
      </c>
      <c r="B368" s="71">
        <v>2</v>
      </c>
      <c r="C368" s="72"/>
      <c r="D368" s="73" t="s">
        <v>65</v>
      </c>
      <c r="E368" s="74" t="s">
        <v>169</v>
      </c>
      <c r="F368" s="119" t="s">
        <v>481</v>
      </c>
      <c r="G368" s="119" t="s">
        <v>441</v>
      </c>
      <c r="H368" s="115" t="s">
        <v>157</v>
      </c>
      <c r="I368" s="116">
        <f>I369</f>
        <v>409840</v>
      </c>
      <c r="J368" s="116">
        <f>J369</f>
        <v>401610</v>
      </c>
      <c r="K368" s="117">
        <f t="shared" si="44"/>
        <v>8230</v>
      </c>
    </row>
    <row r="369" spans="1:11" s="78" customFormat="1" ht="12" customHeight="1">
      <c r="A369" s="70" t="s">
        <v>203</v>
      </c>
      <c r="B369" s="71"/>
      <c r="C369" s="72"/>
      <c r="D369" s="73" t="s">
        <v>65</v>
      </c>
      <c r="E369" s="74" t="s">
        <v>169</v>
      </c>
      <c r="F369" s="119" t="s">
        <v>481</v>
      </c>
      <c r="G369" s="119" t="s">
        <v>441</v>
      </c>
      <c r="H369" s="115" t="s">
        <v>18</v>
      </c>
      <c r="I369" s="116">
        <f>I370+I372</f>
        <v>409840</v>
      </c>
      <c r="J369" s="116">
        <f>J370+J372</f>
        <v>401610</v>
      </c>
      <c r="K369" s="117">
        <f t="shared" si="44"/>
        <v>8230</v>
      </c>
    </row>
    <row r="370" spans="1:11" s="78" customFormat="1" ht="12" customHeight="1">
      <c r="A370" s="70" t="s">
        <v>204</v>
      </c>
      <c r="B370" s="71"/>
      <c r="C370" s="72"/>
      <c r="D370" s="73" t="s">
        <v>65</v>
      </c>
      <c r="E370" s="74" t="s">
        <v>169</v>
      </c>
      <c r="F370" s="119" t="s">
        <v>481</v>
      </c>
      <c r="G370" s="119" t="s">
        <v>441</v>
      </c>
      <c r="H370" s="115" t="s">
        <v>176</v>
      </c>
      <c r="I370" s="116">
        <f>I371</f>
        <v>260000</v>
      </c>
      <c r="J370" s="116">
        <f>J371</f>
        <v>260000</v>
      </c>
      <c r="K370" s="117">
        <f t="shared" si="44"/>
        <v>0</v>
      </c>
    </row>
    <row r="371" spans="1:11" s="78" customFormat="1" ht="12.75">
      <c r="A371" s="70" t="s">
        <v>203</v>
      </c>
      <c r="B371" s="71">
        <v>2</v>
      </c>
      <c r="C371" s="72"/>
      <c r="D371" s="73" t="s">
        <v>65</v>
      </c>
      <c r="E371" s="74" t="s">
        <v>169</v>
      </c>
      <c r="F371" s="119" t="s">
        <v>481</v>
      </c>
      <c r="G371" s="119" t="s">
        <v>441</v>
      </c>
      <c r="H371" s="115" t="s">
        <v>177</v>
      </c>
      <c r="I371" s="116">
        <v>260000</v>
      </c>
      <c r="J371" s="116">
        <v>260000</v>
      </c>
      <c r="K371" s="117">
        <f t="shared" si="44"/>
        <v>0</v>
      </c>
    </row>
    <row r="372" spans="1:11" s="78" customFormat="1" ht="17.25" customHeight="1">
      <c r="A372" s="70" t="s">
        <v>216</v>
      </c>
      <c r="B372" s="71">
        <v>2</v>
      </c>
      <c r="C372" s="72"/>
      <c r="D372" s="73" t="s">
        <v>65</v>
      </c>
      <c r="E372" s="74" t="s">
        <v>169</v>
      </c>
      <c r="F372" s="119" t="s">
        <v>481</v>
      </c>
      <c r="G372" s="119" t="s">
        <v>441</v>
      </c>
      <c r="H372" s="115" t="s">
        <v>186</v>
      </c>
      <c r="I372" s="116">
        <v>149840</v>
      </c>
      <c r="J372" s="116">
        <v>141610</v>
      </c>
      <c r="K372" s="117">
        <f t="shared" si="44"/>
        <v>8230</v>
      </c>
    </row>
    <row r="373" spans="1:11" s="78" customFormat="1" ht="15" customHeight="1">
      <c r="A373" s="70" t="s">
        <v>518</v>
      </c>
      <c r="B373" s="71"/>
      <c r="C373" s="72"/>
      <c r="D373" s="73" t="s">
        <v>65</v>
      </c>
      <c r="E373" s="74" t="s">
        <v>169</v>
      </c>
      <c r="F373" s="119" t="s">
        <v>481</v>
      </c>
      <c r="G373" s="119" t="s">
        <v>482</v>
      </c>
      <c r="H373" s="115"/>
      <c r="I373" s="116">
        <f>I374</f>
        <v>407660</v>
      </c>
      <c r="J373" s="116">
        <f>J374</f>
        <v>206870</v>
      </c>
      <c r="K373" s="117">
        <f t="shared" si="44"/>
        <v>200790</v>
      </c>
    </row>
    <row r="374" spans="1:11" s="78" customFormat="1" ht="15" customHeight="1">
      <c r="A374" s="70" t="s">
        <v>203</v>
      </c>
      <c r="B374" s="71"/>
      <c r="C374" s="72"/>
      <c r="D374" s="73" t="s">
        <v>65</v>
      </c>
      <c r="E374" s="74" t="s">
        <v>169</v>
      </c>
      <c r="F374" s="119" t="s">
        <v>481</v>
      </c>
      <c r="G374" s="119" t="s">
        <v>482</v>
      </c>
      <c r="H374" s="115" t="s">
        <v>18</v>
      </c>
      <c r="I374" s="116">
        <f>I375+I377</f>
        <v>407660</v>
      </c>
      <c r="J374" s="116">
        <f>J375+J377</f>
        <v>206870</v>
      </c>
      <c r="K374" s="117">
        <f t="shared" si="44"/>
        <v>200790</v>
      </c>
    </row>
    <row r="375" spans="1:11" s="124" customFormat="1" ht="15" customHeight="1">
      <c r="A375" s="120" t="s">
        <v>223</v>
      </c>
      <c r="B375" s="121"/>
      <c r="C375" s="122"/>
      <c r="D375" s="123" t="s">
        <v>65</v>
      </c>
      <c r="E375" s="119" t="s">
        <v>169</v>
      </c>
      <c r="F375" s="119" t="s">
        <v>481</v>
      </c>
      <c r="G375" s="119" t="s">
        <v>482</v>
      </c>
      <c r="H375" s="115" t="s">
        <v>190</v>
      </c>
      <c r="I375" s="116">
        <f>I376</f>
        <v>93000</v>
      </c>
      <c r="J375" s="116">
        <f>J376</f>
        <v>9500</v>
      </c>
      <c r="K375" s="117">
        <f t="shared" si="44"/>
        <v>83500</v>
      </c>
    </row>
    <row r="376" spans="1:11" s="78" customFormat="1" ht="23.25" customHeight="1">
      <c r="A376" s="70" t="s">
        <v>239</v>
      </c>
      <c r="B376" s="71">
        <v>2</v>
      </c>
      <c r="C376" s="72"/>
      <c r="D376" s="73" t="s">
        <v>65</v>
      </c>
      <c r="E376" s="74" t="s">
        <v>169</v>
      </c>
      <c r="F376" s="119" t="s">
        <v>481</v>
      </c>
      <c r="G376" s="119" t="s">
        <v>482</v>
      </c>
      <c r="H376" s="115" t="s">
        <v>191</v>
      </c>
      <c r="I376" s="116">
        <v>93000</v>
      </c>
      <c r="J376" s="118">
        <v>9500</v>
      </c>
      <c r="K376" s="117">
        <f t="shared" si="44"/>
        <v>83500</v>
      </c>
    </row>
    <row r="377" spans="1:11" s="78" customFormat="1" ht="15" customHeight="1">
      <c r="A377" s="70" t="s">
        <v>216</v>
      </c>
      <c r="B377" s="71"/>
      <c r="C377" s="72"/>
      <c r="D377" s="73" t="s">
        <v>65</v>
      </c>
      <c r="E377" s="74" t="s">
        <v>169</v>
      </c>
      <c r="F377" s="119" t="s">
        <v>481</v>
      </c>
      <c r="G377" s="119" t="s">
        <v>482</v>
      </c>
      <c r="H377" s="115" t="s">
        <v>186</v>
      </c>
      <c r="I377" s="116">
        <v>314660</v>
      </c>
      <c r="J377" s="116">
        <v>197370</v>
      </c>
      <c r="K377" s="117">
        <f t="shared" si="44"/>
        <v>117290</v>
      </c>
    </row>
    <row r="378" spans="1:11" s="78" customFormat="1" ht="27" customHeight="1">
      <c r="A378" s="70" t="s">
        <v>483</v>
      </c>
      <c r="B378" s="71">
        <v>2</v>
      </c>
      <c r="C378" s="72"/>
      <c r="D378" s="73" t="s">
        <v>65</v>
      </c>
      <c r="E378" s="74" t="s">
        <v>169</v>
      </c>
      <c r="F378" s="74" t="s">
        <v>484</v>
      </c>
      <c r="G378" s="74" t="s">
        <v>157</v>
      </c>
      <c r="H378" s="75" t="s">
        <v>157</v>
      </c>
      <c r="I378" s="76">
        <f>I379+I386</f>
        <v>190000</v>
      </c>
      <c r="J378" s="76">
        <f>J379+J386</f>
        <v>0</v>
      </c>
      <c r="K378" s="77">
        <f aca="true" t="shared" si="45" ref="K378:K385">IF(ISNUMBER(I378),I378,0)-IF(ISNUMBER(J378),J378,0)</f>
        <v>190000</v>
      </c>
    </row>
    <row r="379" spans="1:11" s="78" customFormat="1" ht="12.75">
      <c r="A379" s="70" t="s">
        <v>349</v>
      </c>
      <c r="B379" s="71">
        <v>2</v>
      </c>
      <c r="C379" s="72"/>
      <c r="D379" s="73" t="s">
        <v>65</v>
      </c>
      <c r="E379" s="74" t="s">
        <v>169</v>
      </c>
      <c r="F379" s="74" t="s">
        <v>484</v>
      </c>
      <c r="G379" s="74" t="s">
        <v>441</v>
      </c>
      <c r="H379" s="75" t="s">
        <v>157</v>
      </c>
      <c r="I379" s="76">
        <f>I380</f>
        <v>160000</v>
      </c>
      <c r="J379" s="76">
        <f>J380</f>
        <v>0</v>
      </c>
      <c r="K379" s="77">
        <f t="shared" si="45"/>
        <v>160000</v>
      </c>
    </row>
    <row r="380" spans="1:11" s="78" customFormat="1" ht="12.75">
      <c r="A380" s="70" t="s">
        <v>203</v>
      </c>
      <c r="B380" s="71">
        <v>2</v>
      </c>
      <c r="C380" s="72"/>
      <c r="D380" s="73" t="s">
        <v>65</v>
      </c>
      <c r="E380" s="74" t="s">
        <v>169</v>
      </c>
      <c r="F380" s="74" t="s">
        <v>484</v>
      </c>
      <c r="G380" s="74" t="s">
        <v>441</v>
      </c>
      <c r="H380" s="75" t="s">
        <v>18</v>
      </c>
      <c r="I380" s="76">
        <f>I381+I385</f>
        <v>160000</v>
      </c>
      <c r="J380" s="76">
        <f>J381+J385</f>
        <v>0</v>
      </c>
      <c r="K380" s="77">
        <f t="shared" si="45"/>
        <v>160000</v>
      </c>
    </row>
    <row r="381" spans="1:11" s="78" customFormat="1" ht="12.75">
      <c r="A381" s="70" t="s">
        <v>204</v>
      </c>
      <c r="B381" s="71">
        <v>2</v>
      </c>
      <c r="C381" s="72"/>
      <c r="D381" s="73" t="s">
        <v>65</v>
      </c>
      <c r="E381" s="74" t="s">
        <v>169</v>
      </c>
      <c r="F381" s="74" t="s">
        <v>484</v>
      </c>
      <c r="G381" s="74" t="s">
        <v>441</v>
      </c>
      <c r="H381" s="75" t="s">
        <v>176</v>
      </c>
      <c r="I381" s="76">
        <f>I382+I383</f>
        <v>110000</v>
      </c>
      <c r="J381" s="76">
        <f>J382+J383</f>
        <v>0</v>
      </c>
      <c r="K381" s="77">
        <f t="shared" si="45"/>
        <v>110000</v>
      </c>
    </row>
    <row r="382" spans="1:11" s="78" customFormat="1" ht="12.75">
      <c r="A382" s="70" t="s">
        <v>491</v>
      </c>
      <c r="B382" s="71"/>
      <c r="C382" s="72"/>
      <c r="D382" s="73" t="s">
        <v>65</v>
      </c>
      <c r="E382" s="74" t="s">
        <v>169</v>
      </c>
      <c r="F382" s="74" t="s">
        <v>484</v>
      </c>
      <c r="G382" s="74" t="s">
        <v>441</v>
      </c>
      <c r="H382" s="75" t="s">
        <v>185</v>
      </c>
      <c r="I382" s="76">
        <v>14213.84</v>
      </c>
      <c r="J382" s="79">
        <v>0</v>
      </c>
      <c r="K382" s="77">
        <f t="shared" si="45"/>
        <v>14213.84</v>
      </c>
    </row>
    <row r="383" spans="1:11" s="78" customFormat="1" ht="12.75">
      <c r="A383" s="70" t="s">
        <v>205</v>
      </c>
      <c r="B383" s="71">
        <v>2</v>
      </c>
      <c r="C383" s="72"/>
      <c r="D383" s="73" t="s">
        <v>65</v>
      </c>
      <c r="E383" s="74" t="s">
        <v>169</v>
      </c>
      <c r="F383" s="74" t="s">
        <v>484</v>
      </c>
      <c r="G383" s="74" t="s">
        <v>441</v>
      </c>
      <c r="H383" s="75" t="s">
        <v>177</v>
      </c>
      <c r="I383" s="76">
        <v>95786.16</v>
      </c>
      <c r="J383" s="79">
        <v>0</v>
      </c>
      <c r="K383" s="77">
        <f t="shared" si="45"/>
        <v>95786.16</v>
      </c>
    </row>
    <row r="384" spans="1:11" s="78" customFormat="1" ht="12.75" hidden="1">
      <c r="A384" s="70" t="s">
        <v>223</v>
      </c>
      <c r="B384" s="71">
        <v>2</v>
      </c>
      <c r="C384" s="72"/>
      <c r="D384" s="73" t="s">
        <v>65</v>
      </c>
      <c r="E384" s="74" t="s">
        <v>169</v>
      </c>
      <c r="F384" s="74" t="s">
        <v>484</v>
      </c>
      <c r="G384" s="74" t="s">
        <v>441</v>
      </c>
      <c r="H384" s="75" t="s">
        <v>190</v>
      </c>
      <c r="I384" s="76">
        <v>0</v>
      </c>
      <c r="J384" s="101">
        <f>J385</f>
        <v>0</v>
      </c>
      <c r="K384" s="77">
        <f t="shared" si="45"/>
        <v>0</v>
      </c>
    </row>
    <row r="385" spans="1:11" s="78" customFormat="1" ht="12.75" customHeight="1">
      <c r="A385" s="70" t="s">
        <v>216</v>
      </c>
      <c r="B385" s="71">
        <v>2</v>
      </c>
      <c r="C385" s="72"/>
      <c r="D385" s="73" t="s">
        <v>65</v>
      </c>
      <c r="E385" s="74" t="s">
        <v>169</v>
      </c>
      <c r="F385" s="74" t="s">
        <v>484</v>
      </c>
      <c r="G385" s="74" t="s">
        <v>441</v>
      </c>
      <c r="H385" s="75" t="s">
        <v>186</v>
      </c>
      <c r="I385" s="76">
        <v>50000</v>
      </c>
      <c r="J385" s="79">
        <v>0</v>
      </c>
      <c r="K385" s="77">
        <f t="shared" si="45"/>
        <v>50000</v>
      </c>
    </row>
    <row r="386" spans="1:11" s="78" customFormat="1" ht="12.75" customHeight="1">
      <c r="A386" s="70" t="s">
        <v>518</v>
      </c>
      <c r="B386" s="71"/>
      <c r="C386" s="72"/>
      <c r="D386" s="73" t="s">
        <v>65</v>
      </c>
      <c r="E386" s="74" t="s">
        <v>169</v>
      </c>
      <c r="F386" s="74" t="s">
        <v>484</v>
      </c>
      <c r="G386" s="74" t="s">
        <v>482</v>
      </c>
      <c r="H386" s="75"/>
      <c r="I386" s="76">
        <f aca="true" t="shared" si="46" ref="I386:J388">I387</f>
        <v>30000</v>
      </c>
      <c r="J386" s="76">
        <f t="shared" si="46"/>
        <v>0</v>
      </c>
      <c r="K386" s="77">
        <f aca="true" t="shared" si="47" ref="K386:K393">IF(ISNUMBER(I386),I386,0)-IF(ISNUMBER(J386),J386,0)</f>
        <v>30000</v>
      </c>
    </row>
    <row r="387" spans="1:11" s="78" customFormat="1" ht="12.75" customHeight="1">
      <c r="A387" s="70" t="s">
        <v>203</v>
      </c>
      <c r="B387" s="71"/>
      <c r="C387" s="72"/>
      <c r="D387" s="73" t="s">
        <v>65</v>
      </c>
      <c r="E387" s="74" t="s">
        <v>169</v>
      </c>
      <c r="F387" s="74" t="s">
        <v>484</v>
      </c>
      <c r="G387" s="74" t="s">
        <v>482</v>
      </c>
      <c r="H387" s="75" t="s">
        <v>18</v>
      </c>
      <c r="I387" s="76">
        <f t="shared" si="46"/>
        <v>30000</v>
      </c>
      <c r="J387" s="76">
        <f t="shared" si="46"/>
        <v>0</v>
      </c>
      <c r="K387" s="77">
        <f>IF(ISNUMBER(I387),I387,0)-IF(ISNUMBER(J387),J387,0)</f>
        <v>30000</v>
      </c>
    </row>
    <row r="388" spans="1:11" s="124" customFormat="1" ht="12.75" customHeight="1">
      <c r="A388" s="120" t="s">
        <v>223</v>
      </c>
      <c r="B388" s="121"/>
      <c r="C388" s="122"/>
      <c r="D388" s="123" t="s">
        <v>65</v>
      </c>
      <c r="E388" s="119" t="s">
        <v>169</v>
      </c>
      <c r="F388" s="119" t="s">
        <v>484</v>
      </c>
      <c r="G388" s="119" t="s">
        <v>482</v>
      </c>
      <c r="H388" s="115" t="s">
        <v>190</v>
      </c>
      <c r="I388" s="116">
        <f t="shared" si="46"/>
        <v>30000</v>
      </c>
      <c r="J388" s="116">
        <f t="shared" si="46"/>
        <v>0</v>
      </c>
      <c r="K388" s="117">
        <f>IF(ISNUMBER(I388),I388,0)-IF(ISNUMBER(J388),J388,0)</f>
        <v>30000</v>
      </c>
    </row>
    <row r="389" spans="1:11" s="78" customFormat="1" ht="12.75">
      <c r="A389" s="70" t="s">
        <v>224</v>
      </c>
      <c r="B389" s="71">
        <v>2</v>
      </c>
      <c r="C389" s="72"/>
      <c r="D389" s="73" t="s">
        <v>65</v>
      </c>
      <c r="E389" s="74" t="s">
        <v>169</v>
      </c>
      <c r="F389" s="74" t="s">
        <v>484</v>
      </c>
      <c r="G389" s="74" t="s">
        <v>482</v>
      </c>
      <c r="H389" s="75" t="s">
        <v>191</v>
      </c>
      <c r="I389" s="76">
        <v>30000</v>
      </c>
      <c r="J389" s="79">
        <v>0</v>
      </c>
      <c r="K389" s="77">
        <f>IF(ISNUMBER(I389),I389,0)-IF(ISNUMBER(J389),J389,0)</f>
        <v>30000</v>
      </c>
    </row>
    <row r="390" spans="1:11" s="78" customFormat="1" ht="21.75" customHeight="1">
      <c r="A390" s="70" t="s">
        <v>288</v>
      </c>
      <c r="B390" s="71">
        <v>2</v>
      </c>
      <c r="C390" s="72"/>
      <c r="D390" s="73" t="s">
        <v>65</v>
      </c>
      <c r="E390" s="74" t="s">
        <v>169</v>
      </c>
      <c r="F390" s="74" t="s">
        <v>485</v>
      </c>
      <c r="G390" s="74" t="s">
        <v>157</v>
      </c>
      <c r="H390" s="75" t="s">
        <v>157</v>
      </c>
      <c r="I390" s="76">
        <f>I391</f>
        <v>265651.97</v>
      </c>
      <c r="J390" s="76">
        <f>J391</f>
        <v>265651.97</v>
      </c>
      <c r="K390" s="77">
        <f>IF(ISNUMBER(I390),I390,0)-IF(ISNUMBER(J390),J390,0)</f>
        <v>0</v>
      </c>
    </row>
    <row r="391" spans="1:11" s="78" customFormat="1" ht="12.75">
      <c r="A391" s="70" t="s">
        <v>349</v>
      </c>
      <c r="B391" s="71">
        <v>2</v>
      </c>
      <c r="C391" s="72"/>
      <c r="D391" s="73" t="s">
        <v>65</v>
      </c>
      <c r="E391" s="74" t="s">
        <v>169</v>
      </c>
      <c r="F391" s="119" t="s">
        <v>485</v>
      </c>
      <c r="G391" s="119" t="s">
        <v>284</v>
      </c>
      <c r="H391" s="115" t="s">
        <v>157</v>
      </c>
      <c r="I391" s="116">
        <f>I392</f>
        <v>265651.97</v>
      </c>
      <c r="J391" s="116">
        <f>J392</f>
        <v>265651.97</v>
      </c>
      <c r="K391" s="117">
        <f t="shared" si="47"/>
        <v>0</v>
      </c>
    </row>
    <row r="392" spans="1:11" s="78" customFormat="1" ht="12.75">
      <c r="A392" s="70" t="s">
        <v>203</v>
      </c>
      <c r="B392" s="71">
        <v>2</v>
      </c>
      <c r="C392" s="72"/>
      <c r="D392" s="73" t="s">
        <v>65</v>
      </c>
      <c r="E392" s="74" t="s">
        <v>169</v>
      </c>
      <c r="F392" s="74" t="s">
        <v>485</v>
      </c>
      <c r="G392" s="119" t="s">
        <v>284</v>
      </c>
      <c r="H392" s="115" t="s">
        <v>18</v>
      </c>
      <c r="I392" s="116">
        <f>I398</f>
        <v>265651.97</v>
      </c>
      <c r="J392" s="116">
        <f>J398</f>
        <v>265651.97</v>
      </c>
      <c r="K392" s="117">
        <f t="shared" si="47"/>
        <v>0</v>
      </c>
    </row>
    <row r="393" spans="1:11" s="78" customFormat="1" ht="12.75" hidden="1">
      <c r="A393" s="70" t="s">
        <v>204</v>
      </c>
      <c r="B393" s="71">
        <v>2</v>
      </c>
      <c r="C393" s="72"/>
      <c r="D393" s="73" t="s">
        <v>65</v>
      </c>
      <c r="E393" s="74" t="s">
        <v>169</v>
      </c>
      <c r="F393" s="119" t="s">
        <v>485</v>
      </c>
      <c r="G393" s="119" t="s">
        <v>284</v>
      </c>
      <c r="H393" s="115" t="s">
        <v>176</v>
      </c>
      <c r="I393" s="116">
        <f>I395+I394</f>
        <v>0</v>
      </c>
      <c r="J393" s="116">
        <f>J395+J394</f>
        <v>0</v>
      </c>
      <c r="K393" s="117">
        <f t="shared" si="47"/>
        <v>0</v>
      </c>
    </row>
    <row r="394" spans="1:11" s="78" customFormat="1" ht="12.75" hidden="1">
      <c r="A394" s="70" t="s">
        <v>215</v>
      </c>
      <c r="B394" s="71"/>
      <c r="C394" s="72"/>
      <c r="D394" s="73" t="s">
        <v>65</v>
      </c>
      <c r="E394" s="74" t="s">
        <v>169</v>
      </c>
      <c r="F394" s="74" t="s">
        <v>485</v>
      </c>
      <c r="G394" s="119" t="s">
        <v>284</v>
      </c>
      <c r="H394" s="115" t="s">
        <v>185</v>
      </c>
      <c r="I394" s="116">
        <v>0</v>
      </c>
      <c r="J394" s="118">
        <v>0</v>
      </c>
      <c r="K394" s="117">
        <f aca="true" t="shared" si="48" ref="K394:K400">IF(ISNUMBER(I394),I394,0)-IF(ISNUMBER(J394),J394,0)</f>
        <v>0</v>
      </c>
    </row>
    <row r="395" spans="1:11" s="78" customFormat="1" ht="12.75" hidden="1">
      <c r="A395" s="70" t="s">
        <v>205</v>
      </c>
      <c r="B395" s="71">
        <v>2</v>
      </c>
      <c r="C395" s="72"/>
      <c r="D395" s="73" t="s">
        <v>65</v>
      </c>
      <c r="E395" s="74" t="s">
        <v>169</v>
      </c>
      <c r="F395" s="119" t="s">
        <v>485</v>
      </c>
      <c r="G395" s="119" t="s">
        <v>284</v>
      </c>
      <c r="H395" s="115" t="s">
        <v>177</v>
      </c>
      <c r="I395" s="116">
        <v>0</v>
      </c>
      <c r="J395" s="118">
        <v>0</v>
      </c>
      <c r="K395" s="117">
        <f t="shared" si="48"/>
        <v>0</v>
      </c>
    </row>
    <row r="396" spans="1:11" s="78" customFormat="1" ht="12.75" hidden="1">
      <c r="A396" s="70" t="s">
        <v>223</v>
      </c>
      <c r="B396" s="71">
        <v>2</v>
      </c>
      <c r="C396" s="72"/>
      <c r="D396" s="73" t="s">
        <v>65</v>
      </c>
      <c r="E396" s="74" t="s">
        <v>169</v>
      </c>
      <c r="F396" s="74" t="s">
        <v>485</v>
      </c>
      <c r="G396" s="119" t="s">
        <v>284</v>
      </c>
      <c r="H396" s="115" t="s">
        <v>190</v>
      </c>
      <c r="I396" s="116">
        <v>0</v>
      </c>
      <c r="J396" s="118">
        <v>0</v>
      </c>
      <c r="K396" s="117">
        <f t="shared" si="48"/>
        <v>0</v>
      </c>
    </row>
    <row r="397" spans="1:11" s="78" customFormat="1" ht="11.25" customHeight="1" hidden="1">
      <c r="A397" s="70" t="s">
        <v>224</v>
      </c>
      <c r="B397" s="71">
        <v>2</v>
      </c>
      <c r="C397" s="72"/>
      <c r="D397" s="73" t="s">
        <v>65</v>
      </c>
      <c r="E397" s="74" t="s">
        <v>169</v>
      </c>
      <c r="F397" s="119" t="s">
        <v>485</v>
      </c>
      <c r="G397" s="119" t="s">
        <v>284</v>
      </c>
      <c r="H397" s="115" t="s">
        <v>191</v>
      </c>
      <c r="I397" s="116">
        <v>0</v>
      </c>
      <c r="J397" s="118">
        <v>0</v>
      </c>
      <c r="K397" s="117">
        <f t="shared" si="48"/>
        <v>0</v>
      </c>
    </row>
    <row r="398" spans="1:11" s="124" customFormat="1" ht="12.75" customHeight="1">
      <c r="A398" s="120" t="s">
        <v>572</v>
      </c>
      <c r="B398" s="121"/>
      <c r="C398" s="122"/>
      <c r="D398" s="123" t="s">
        <v>65</v>
      </c>
      <c r="E398" s="119" t="s">
        <v>169</v>
      </c>
      <c r="F398" s="119" t="s">
        <v>485</v>
      </c>
      <c r="G398" s="119" t="s">
        <v>284</v>
      </c>
      <c r="H398" s="115" t="s">
        <v>195</v>
      </c>
      <c r="I398" s="116">
        <f>I399</f>
        <v>265651.97</v>
      </c>
      <c r="J398" s="118">
        <f>J399</f>
        <v>265651.97</v>
      </c>
      <c r="K398" s="117">
        <f t="shared" si="48"/>
        <v>0</v>
      </c>
    </row>
    <row r="399" spans="1:11" s="78" customFormat="1" ht="24.75" customHeight="1">
      <c r="A399" s="70" t="s">
        <v>239</v>
      </c>
      <c r="B399" s="71"/>
      <c r="C399" s="72"/>
      <c r="D399" s="73" t="s">
        <v>65</v>
      </c>
      <c r="E399" s="74" t="s">
        <v>169</v>
      </c>
      <c r="F399" s="119" t="s">
        <v>485</v>
      </c>
      <c r="G399" s="119" t="s">
        <v>284</v>
      </c>
      <c r="H399" s="115" t="s">
        <v>196</v>
      </c>
      <c r="I399" s="116">
        <v>265651.97</v>
      </c>
      <c r="J399" s="118">
        <v>265651.97</v>
      </c>
      <c r="K399" s="117">
        <f t="shared" si="48"/>
        <v>0</v>
      </c>
    </row>
    <row r="400" spans="1:11" s="78" customFormat="1" ht="12.75" hidden="1">
      <c r="A400" s="70" t="s">
        <v>216</v>
      </c>
      <c r="B400" s="71">
        <v>2</v>
      </c>
      <c r="C400" s="72"/>
      <c r="D400" s="73" t="s">
        <v>65</v>
      </c>
      <c r="E400" s="74" t="s">
        <v>169</v>
      </c>
      <c r="F400" s="74" t="s">
        <v>485</v>
      </c>
      <c r="G400" s="119" t="s">
        <v>284</v>
      </c>
      <c r="H400" s="115" t="s">
        <v>186</v>
      </c>
      <c r="I400" s="116">
        <v>0</v>
      </c>
      <c r="J400" s="118">
        <v>0</v>
      </c>
      <c r="K400" s="117">
        <f t="shared" si="48"/>
        <v>0</v>
      </c>
    </row>
    <row r="401" spans="1:11" s="124" customFormat="1" ht="59.25" customHeight="1" hidden="1">
      <c r="A401" s="120" t="s">
        <v>520</v>
      </c>
      <c r="B401" s="121"/>
      <c r="C401" s="122"/>
      <c r="D401" s="123" t="s">
        <v>65</v>
      </c>
      <c r="E401" s="119" t="s">
        <v>169</v>
      </c>
      <c r="F401" s="119" t="s">
        <v>519</v>
      </c>
      <c r="G401" s="119"/>
      <c r="H401" s="115"/>
      <c r="I401" s="116">
        <f>I402</f>
        <v>0</v>
      </c>
      <c r="J401" s="116">
        <f>J402</f>
        <v>0</v>
      </c>
      <c r="K401" s="117">
        <f t="shared" si="44"/>
        <v>0</v>
      </c>
    </row>
    <row r="402" spans="1:11" s="78" customFormat="1" ht="36.75" customHeight="1" hidden="1">
      <c r="A402" s="70" t="s">
        <v>516</v>
      </c>
      <c r="B402" s="71"/>
      <c r="C402" s="72"/>
      <c r="D402" s="73" t="s">
        <v>65</v>
      </c>
      <c r="E402" s="74" t="s">
        <v>169</v>
      </c>
      <c r="F402" s="119" t="s">
        <v>519</v>
      </c>
      <c r="G402" s="74" t="s">
        <v>251</v>
      </c>
      <c r="H402" s="75"/>
      <c r="I402" s="76">
        <f>I403</f>
        <v>0</v>
      </c>
      <c r="J402" s="76">
        <f>J403</f>
        <v>0</v>
      </c>
      <c r="K402" s="77">
        <f t="shared" si="44"/>
        <v>0</v>
      </c>
    </row>
    <row r="403" spans="1:11" s="78" customFormat="1" ht="36.75" customHeight="1" hidden="1">
      <c r="A403" s="70" t="s">
        <v>432</v>
      </c>
      <c r="B403" s="71"/>
      <c r="C403" s="72"/>
      <c r="D403" s="73" t="s">
        <v>65</v>
      </c>
      <c r="E403" s="74" t="s">
        <v>169</v>
      </c>
      <c r="F403" s="119" t="s">
        <v>519</v>
      </c>
      <c r="G403" s="74" t="s">
        <v>251</v>
      </c>
      <c r="H403" s="75" t="s">
        <v>193</v>
      </c>
      <c r="I403" s="76">
        <v>0</v>
      </c>
      <c r="J403" s="76">
        <v>0</v>
      </c>
      <c r="K403" s="77">
        <f t="shared" si="44"/>
        <v>0</v>
      </c>
    </row>
    <row r="404" spans="1:11" s="78" customFormat="1" ht="56.25" customHeight="1">
      <c r="A404" s="70" t="s">
        <v>520</v>
      </c>
      <c r="B404" s="71"/>
      <c r="C404" s="72"/>
      <c r="D404" s="73" t="s">
        <v>65</v>
      </c>
      <c r="E404" s="74" t="s">
        <v>169</v>
      </c>
      <c r="F404" s="119" t="s">
        <v>519</v>
      </c>
      <c r="G404" s="74"/>
      <c r="H404" s="75"/>
      <c r="I404" s="76">
        <f aca="true" t="shared" si="49" ref="I404:J406">I405</f>
        <v>650066.81</v>
      </c>
      <c r="J404" s="76">
        <f t="shared" si="49"/>
        <v>650066.81</v>
      </c>
      <c r="K404" s="77">
        <f t="shared" si="44"/>
        <v>0</v>
      </c>
    </row>
    <row r="405" spans="1:11" s="78" customFormat="1" ht="34.5" customHeight="1">
      <c r="A405" s="70" t="s">
        <v>516</v>
      </c>
      <c r="B405" s="71"/>
      <c r="C405" s="72"/>
      <c r="D405" s="73" t="s">
        <v>65</v>
      </c>
      <c r="E405" s="74" t="s">
        <v>169</v>
      </c>
      <c r="F405" s="119" t="s">
        <v>519</v>
      </c>
      <c r="G405" s="74" t="s">
        <v>251</v>
      </c>
      <c r="H405" s="75"/>
      <c r="I405" s="76">
        <f t="shared" si="49"/>
        <v>650066.81</v>
      </c>
      <c r="J405" s="76">
        <f t="shared" si="49"/>
        <v>650066.81</v>
      </c>
      <c r="K405" s="77">
        <f t="shared" si="44"/>
        <v>0</v>
      </c>
    </row>
    <row r="406" spans="1:11" s="78" customFormat="1" ht="21" customHeight="1">
      <c r="A406" s="70" t="s">
        <v>203</v>
      </c>
      <c r="B406" s="71"/>
      <c r="C406" s="72"/>
      <c r="D406" s="73" t="s">
        <v>65</v>
      </c>
      <c r="E406" s="74" t="s">
        <v>169</v>
      </c>
      <c r="F406" s="119" t="s">
        <v>519</v>
      </c>
      <c r="G406" s="74" t="s">
        <v>251</v>
      </c>
      <c r="H406" s="75" t="s">
        <v>18</v>
      </c>
      <c r="I406" s="76">
        <f t="shared" si="49"/>
        <v>650066.81</v>
      </c>
      <c r="J406" s="76">
        <f t="shared" si="49"/>
        <v>650066.81</v>
      </c>
      <c r="K406" s="77">
        <f t="shared" si="44"/>
        <v>0</v>
      </c>
    </row>
    <row r="407" spans="1:11" s="78" customFormat="1" ht="23.25" customHeight="1">
      <c r="A407" s="70" t="s">
        <v>571</v>
      </c>
      <c r="B407" s="71"/>
      <c r="C407" s="72"/>
      <c r="D407" s="73" t="s">
        <v>65</v>
      </c>
      <c r="E407" s="74" t="s">
        <v>169</v>
      </c>
      <c r="F407" s="119" t="s">
        <v>519</v>
      </c>
      <c r="G407" s="74" t="s">
        <v>251</v>
      </c>
      <c r="H407" s="75" t="s">
        <v>192</v>
      </c>
      <c r="I407" s="76">
        <f>I408+I409</f>
        <v>650066.81</v>
      </c>
      <c r="J407" s="76">
        <f>J408+J409</f>
        <v>650066.81</v>
      </c>
      <c r="K407" s="77">
        <f>IF(ISNUMBER(I407),I407,0)-IF(ISNUMBER(J407),J407,0)</f>
        <v>0</v>
      </c>
    </row>
    <row r="408" spans="1:11" s="78" customFormat="1" ht="34.5" customHeight="1">
      <c r="A408" s="70" t="s">
        <v>432</v>
      </c>
      <c r="B408" s="71"/>
      <c r="C408" s="72"/>
      <c r="D408" s="73" t="s">
        <v>65</v>
      </c>
      <c r="E408" s="74" t="s">
        <v>169</v>
      </c>
      <c r="F408" s="119" t="s">
        <v>519</v>
      </c>
      <c r="G408" s="74" t="s">
        <v>251</v>
      </c>
      <c r="H408" s="75" t="s">
        <v>194</v>
      </c>
      <c r="I408" s="76">
        <v>643611.25</v>
      </c>
      <c r="J408" s="76">
        <v>643611.25</v>
      </c>
      <c r="K408" s="77">
        <f t="shared" si="44"/>
        <v>0</v>
      </c>
    </row>
    <row r="409" spans="1:11" s="124" customFormat="1" ht="34.5" customHeight="1">
      <c r="A409" s="120" t="s">
        <v>432</v>
      </c>
      <c r="B409" s="121"/>
      <c r="C409" s="122"/>
      <c r="D409" s="123" t="s">
        <v>65</v>
      </c>
      <c r="E409" s="119" t="s">
        <v>169</v>
      </c>
      <c r="F409" s="119" t="s">
        <v>519</v>
      </c>
      <c r="G409" s="119" t="s">
        <v>251</v>
      </c>
      <c r="H409" s="115" t="s">
        <v>193</v>
      </c>
      <c r="I409" s="116">
        <v>6455.56</v>
      </c>
      <c r="J409" s="116">
        <v>6455.56</v>
      </c>
      <c r="K409" s="117">
        <f t="shared" si="44"/>
        <v>0</v>
      </c>
    </row>
    <row r="410" spans="1:11" s="124" customFormat="1" ht="12.75">
      <c r="A410" s="120" t="s">
        <v>242</v>
      </c>
      <c r="B410" s="121">
        <v>2</v>
      </c>
      <c r="C410" s="122"/>
      <c r="D410" s="123" t="s">
        <v>65</v>
      </c>
      <c r="E410" s="119" t="s">
        <v>170</v>
      </c>
      <c r="F410" s="119" t="s">
        <v>157</v>
      </c>
      <c r="G410" s="119" t="s">
        <v>157</v>
      </c>
      <c r="H410" s="115" t="s">
        <v>157</v>
      </c>
      <c r="I410" s="116">
        <f>I411+I436</f>
        <v>8725200</v>
      </c>
      <c r="J410" s="116">
        <f>J411+J436</f>
        <v>3950821.64</v>
      </c>
      <c r="K410" s="117">
        <f t="shared" si="44"/>
        <v>4774378.359999999</v>
      </c>
    </row>
    <row r="411" spans="1:11" s="78" customFormat="1" ht="34.5" customHeight="1">
      <c r="A411" s="70" t="s">
        <v>424</v>
      </c>
      <c r="B411" s="71">
        <v>2</v>
      </c>
      <c r="C411" s="72"/>
      <c r="D411" s="73" t="s">
        <v>65</v>
      </c>
      <c r="E411" s="74" t="s">
        <v>170</v>
      </c>
      <c r="F411" s="74" t="s">
        <v>486</v>
      </c>
      <c r="G411" s="74" t="s">
        <v>157</v>
      </c>
      <c r="H411" s="75" t="s">
        <v>157</v>
      </c>
      <c r="I411" s="76">
        <f>I412+I417+I420+I433</f>
        <v>8465200</v>
      </c>
      <c r="J411" s="76">
        <f>J412+J417+J420+J433</f>
        <v>3950821.64</v>
      </c>
      <c r="K411" s="77">
        <f t="shared" si="44"/>
        <v>4514378.359999999</v>
      </c>
    </row>
    <row r="412" spans="1:11" s="78" customFormat="1" ht="12.75" customHeight="1">
      <c r="A412" s="70" t="s">
        <v>287</v>
      </c>
      <c r="B412" s="71">
        <v>2</v>
      </c>
      <c r="C412" s="72"/>
      <c r="D412" s="73" t="s">
        <v>65</v>
      </c>
      <c r="E412" s="74" t="s">
        <v>170</v>
      </c>
      <c r="F412" s="74" t="s">
        <v>486</v>
      </c>
      <c r="G412" s="74" t="s">
        <v>478</v>
      </c>
      <c r="H412" s="75" t="s">
        <v>157</v>
      </c>
      <c r="I412" s="76">
        <f>I413</f>
        <v>5215589</v>
      </c>
      <c r="J412" s="76">
        <f>J413</f>
        <v>3144542.16</v>
      </c>
      <c r="K412" s="77">
        <f t="shared" si="44"/>
        <v>2071046.8399999999</v>
      </c>
    </row>
    <row r="413" spans="1:11" s="78" customFormat="1" ht="12.75" customHeight="1">
      <c r="A413" s="70" t="s">
        <v>203</v>
      </c>
      <c r="B413" s="71">
        <v>2</v>
      </c>
      <c r="C413" s="72"/>
      <c r="D413" s="73" t="s">
        <v>65</v>
      </c>
      <c r="E413" s="74" t="s">
        <v>170</v>
      </c>
      <c r="F413" s="74" t="s">
        <v>486</v>
      </c>
      <c r="G413" s="74" t="s">
        <v>478</v>
      </c>
      <c r="H413" s="75" t="s">
        <v>18</v>
      </c>
      <c r="I413" s="76">
        <f>I414</f>
        <v>5215589</v>
      </c>
      <c r="J413" s="76">
        <f>J414</f>
        <v>3144542.16</v>
      </c>
      <c r="K413" s="77">
        <f>IF(ISNUMBER(I413),I413,0)-IF(ISNUMBER(J413),J413,0)</f>
        <v>2071046.8399999999</v>
      </c>
    </row>
    <row r="414" spans="1:11" s="78" customFormat="1" ht="12.75" customHeight="1">
      <c r="A414" s="70" t="s">
        <v>208</v>
      </c>
      <c r="B414" s="71">
        <v>2</v>
      </c>
      <c r="C414" s="72"/>
      <c r="D414" s="73" t="s">
        <v>65</v>
      </c>
      <c r="E414" s="74" t="s">
        <v>170</v>
      </c>
      <c r="F414" s="74" t="s">
        <v>486</v>
      </c>
      <c r="G414" s="74" t="s">
        <v>478</v>
      </c>
      <c r="H414" s="75" t="s">
        <v>178</v>
      </c>
      <c r="I414" s="76">
        <f>I415+I416</f>
        <v>5215589</v>
      </c>
      <c r="J414" s="76">
        <f>J415+J416</f>
        <v>3144542.16</v>
      </c>
      <c r="K414" s="77">
        <f>IF(ISNUMBER(I414),I414,0)-IF(ISNUMBER(J414),J414,0)</f>
        <v>2071046.8399999999</v>
      </c>
    </row>
    <row r="415" spans="1:11" s="78" customFormat="1" ht="12.75" customHeight="1">
      <c r="A415" s="70" t="s">
        <v>209</v>
      </c>
      <c r="B415" s="71">
        <v>2</v>
      </c>
      <c r="C415" s="72"/>
      <c r="D415" s="73" t="s">
        <v>65</v>
      </c>
      <c r="E415" s="74" t="s">
        <v>170</v>
      </c>
      <c r="F415" s="74" t="s">
        <v>486</v>
      </c>
      <c r="G415" s="74" t="s">
        <v>478</v>
      </c>
      <c r="H415" s="75" t="s">
        <v>179</v>
      </c>
      <c r="I415" s="76">
        <v>3886430</v>
      </c>
      <c r="J415" s="79">
        <v>2509143.27</v>
      </c>
      <c r="K415" s="77">
        <f t="shared" si="44"/>
        <v>1377286.73</v>
      </c>
    </row>
    <row r="416" spans="1:11" s="78" customFormat="1" ht="12.75" customHeight="1">
      <c r="A416" s="70" t="s">
        <v>210</v>
      </c>
      <c r="B416" s="71">
        <v>2</v>
      </c>
      <c r="C416" s="72"/>
      <c r="D416" s="73" t="s">
        <v>65</v>
      </c>
      <c r="E416" s="74" t="s">
        <v>170</v>
      </c>
      <c r="F416" s="74" t="s">
        <v>486</v>
      </c>
      <c r="G416" s="74" t="s">
        <v>478</v>
      </c>
      <c r="H416" s="75" t="s">
        <v>180</v>
      </c>
      <c r="I416" s="76">
        <v>1329159</v>
      </c>
      <c r="J416" s="79">
        <v>635398.89</v>
      </c>
      <c r="K416" s="77">
        <f t="shared" si="44"/>
        <v>693760.11</v>
      </c>
    </row>
    <row r="417" spans="1:11" s="78" customFormat="1" ht="45" customHeight="1">
      <c r="A417" s="70" t="s">
        <v>523</v>
      </c>
      <c r="B417" s="71"/>
      <c r="C417" s="72"/>
      <c r="D417" s="73" t="s">
        <v>65</v>
      </c>
      <c r="E417" s="74" t="s">
        <v>170</v>
      </c>
      <c r="F417" s="74" t="s">
        <v>486</v>
      </c>
      <c r="G417" s="74" t="s">
        <v>522</v>
      </c>
      <c r="H417" s="75"/>
      <c r="I417" s="76">
        <f>I418</f>
        <v>210995</v>
      </c>
      <c r="J417" s="76">
        <f>J418</f>
        <v>104900</v>
      </c>
      <c r="K417" s="77">
        <f>IF(ISNUMBER(I417),I417,0)-IF(ISNUMBER(J417),J417,0)</f>
        <v>106095</v>
      </c>
    </row>
    <row r="418" spans="1:11" s="78" customFormat="1" ht="15" customHeight="1">
      <c r="A418" s="70" t="s">
        <v>203</v>
      </c>
      <c r="B418" s="71"/>
      <c r="C418" s="72"/>
      <c r="D418" s="73" t="s">
        <v>65</v>
      </c>
      <c r="E418" s="74" t="s">
        <v>170</v>
      </c>
      <c r="F418" s="74" t="s">
        <v>486</v>
      </c>
      <c r="G418" s="74" t="s">
        <v>522</v>
      </c>
      <c r="H418" s="75" t="s">
        <v>18</v>
      </c>
      <c r="I418" s="76">
        <f>I419</f>
        <v>210995</v>
      </c>
      <c r="J418" s="76">
        <f>J419</f>
        <v>104900</v>
      </c>
      <c r="K418" s="77">
        <f>IF(ISNUMBER(I418),I418,0)-IF(ISNUMBER(J418),J418,0)</f>
        <v>106095</v>
      </c>
    </row>
    <row r="419" spans="1:11" s="78" customFormat="1" ht="12.75" customHeight="1">
      <c r="A419" s="70" t="s">
        <v>216</v>
      </c>
      <c r="B419" s="71"/>
      <c r="C419" s="72"/>
      <c r="D419" s="73" t="s">
        <v>65</v>
      </c>
      <c r="E419" s="74" t="s">
        <v>170</v>
      </c>
      <c r="F419" s="74" t="s">
        <v>486</v>
      </c>
      <c r="G419" s="74" t="s">
        <v>522</v>
      </c>
      <c r="H419" s="75" t="s">
        <v>186</v>
      </c>
      <c r="I419" s="76">
        <v>210995</v>
      </c>
      <c r="J419" s="76">
        <v>104900</v>
      </c>
      <c r="K419" s="77">
        <f>IF(ISNUMBER(I419),I419,0)-IF(ISNUMBER(J419),J419,0)</f>
        <v>106095</v>
      </c>
    </row>
    <row r="420" spans="1:11" s="78" customFormat="1" ht="12.75" customHeight="1">
      <c r="A420" s="70" t="s">
        <v>507</v>
      </c>
      <c r="B420" s="71"/>
      <c r="C420" s="72"/>
      <c r="D420" s="73" t="s">
        <v>65</v>
      </c>
      <c r="E420" s="74" t="s">
        <v>170</v>
      </c>
      <c r="F420" s="74" t="s">
        <v>486</v>
      </c>
      <c r="G420" s="74" t="s">
        <v>441</v>
      </c>
      <c r="H420" s="75"/>
      <c r="I420" s="76">
        <f>I421+I430</f>
        <v>3030779.8299999996</v>
      </c>
      <c r="J420" s="76">
        <f>J421+J430</f>
        <v>697079.91</v>
      </c>
      <c r="K420" s="77">
        <f t="shared" si="44"/>
        <v>2333699.9199999995</v>
      </c>
    </row>
    <row r="421" spans="1:11" s="78" customFormat="1" ht="12.75" customHeight="1">
      <c r="A421" s="70" t="s">
        <v>203</v>
      </c>
      <c r="B421" s="71"/>
      <c r="C421" s="72"/>
      <c r="D421" s="73" t="s">
        <v>65</v>
      </c>
      <c r="E421" s="74" t="s">
        <v>170</v>
      </c>
      <c r="F421" s="74" t="s">
        <v>486</v>
      </c>
      <c r="G421" s="74" t="s">
        <v>441</v>
      </c>
      <c r="H421" s="75" t="s">
        <v>18</v>
      </c>
      <c r="I421" s="76">
        <f>I422+I429</f>
        <v>2630779.8299999996</v>
      </c>
      <c r="J421" s="76">
        <f>J422+J429</f>
        <v>647440.38</v>
      </c>
      <c r="K421" s="77">
        <f t="shared" si="44"/>
        <v>1983339.4499999997</v>
      </c>
    </row>
    <row r="422" spans="1:11" s="78" customFormat="1" ht="12.75" customHeight="1">
      <c r="A422" s="70" t="s">
        <v>204</v>
      </c>
      <c r="B422" s="71">
        <v>2</v>
      </c>
      <c r="C422" s="72"/>
      <c r="D422" s="73" t="s">
        <v>65</v>
      </c>
      <c r="E422" s="74" t="s">
        <v>170</v>
      </c>
      <c r="F422" s="74" t="s">
        <v>486</v>
      </c>
      <c r="G422" s="74" t="s">
        <v>441</v>
      </c>
      <c r="H422" s="75" t="s">
        <v>176</v>
      </c>
      <c r="I422" s="76">
        <f>I424+I425+I426+I427+I428+I423</f>
        <v>2465388.03</v>
      </c>
      <c r="J422" s="76">
        <f>J424+J425+J426+J427+J428+J423</f>
        <v>563132.62</v>
      </c>
      <c r="K422" s="77">
        <f t="shared" si="44"/>
        <v>1902255.4099999997</v>
      </c>
    </row>
    <row r="423" spans="1:11" s="78" customFormat="1" ht="12.75" customHeight="1">
      <c r="A423" s="70" t="s">
        <v>211</v>
      </c>
      <c r="B423" s="71">
        <v>2</v>
      </c>
      <c r="C423" s="72"/>
      <c r="D423" s="73" t="s">
        <v>65</v>
      </c>
      <c r="E423" s="74" t="s">
        <v>170</v>
      </c>
      <c r="F423" s="74" t="s">
        <v>486</v>
      </c>
      <c r="G423" s="74" t="s">
        <v>441</v>
      </c>
      <c r="H423" s="75" t="s">
        <v>181</v>
      </c>
      <c r="I423" s="76">
        <v>32089.76</v>
      </c>
      <c r="J423" s="79">
        <v>11893.55</v>
      </c>
      <c r="K423" s="77">
        <f t="shared" si="44"/>
        <v>20196.21</v>
      </c>
    </row>
    <row r="424" spans="1:11" s="78" customFormat="1" ht="12.75" customHeight="1">
      <c r="A424" s="70" t="s">
        <v>212</v>
      </c>
      <c r="B424" s="71">
        <v>2</v>
      </c>
      <c r="C424" s="72"/>
      <c r="D424" s="73" t="s">
        <v>65</v>
      </c>
      <c r="E424" s="74" t="s">
        <v>170</v>
      </c>
      <c r="F424" s="74" t="s">
        <v>486</v>
      </c>
      <c r="G424" s="74" t="s">
        <v>441</v>
      </c>
      <c r="H424" s="75" t="s">
        <v>182</v>
      </c>
      <c r="I424" s="76">
        <v>193800</v>
      </c>
      <c r="J424" s="79">
        <v>40430</v>
      </c>
      <c r="K424" s="77">
        <f t="shared" si="44"/>
        <v>153370</v>
      </c>
    </row>
    <row r="425" spans="1:11" s="78" customFormat="1" ht="12.75" customHeight="1">
      <c r="A425" s="70" t="s">
        <v>213</v>
      </c>
      <c r="B425" s="71">
        <v>2</v>
      </c>
      <c r="C425" s="72"/>
      <c r="D425" s="73" t="s">
        <v>65</v>
      </c>
      <c r="E425" s="74" t="s">
        <v>170</v>
      </c>
      <c r="F425" s="74" t="s">
        <v>486</v>
      </c>
      <c r="G425" s="74" t="s">
        <v>441</v>
      </c>
      <c r="H425" s="75" t="s">
        <v>183</v>
      </c>
      <c r="I425" s="76">
        <v>252383.03</v>
      </c>
      <c r="J425" s="79">
        <v>87731.17</v>
      </c>
      <c r="K425" s="77">
        <f t="shared" si="44"/>
        <v>164651.86</v>
      </c>
    </row>
    <row r="426" spans="1:11" s="78" customFormat="1" ht="12.75" customHeight="1">
      <c r="A426" s="70" t="s">
        <v>214</v>
      </c>
      <c r="B426" s="71">
        <v>2</v>
      </c>
      <c r="C426" s="72"/>
      <c r="D426" s="73" t="s">
        <v>65</v>
      </c>
      <c r="E426" s="74" t="s">
        <v>170</v>
      </c>
      <c r="F426" s="74" t="s">
        <v>486</v>
      </c>
      <c r="G426" s="74" t="s">
        <v>441</v>
      </c>
      <c r="H426" s="75" t="s">
        <v>184</v>
      </c>
      <c r="I426" s="76">
        <v>200000</v>
      </c>
      <c r="J426" s="79">
        <v>190190</v>
      </c>
      <c r="K426" s="77">
        <f t="shared" si="44"/>
        <v>9810</v>
      </c>
    </row>
    <row r="427" spans="1:11" s="78" customFormat="1" ht="12.75" customHeight="1">
      <c r="A427" s="70" t="s">
        <v>215</v>
      </c>
      <c r="B427" s="71">
        <v>2</v>
      </c>
      <c r="C427" s="72"/>
      <c r="D427" s="73" t="s">
        <v>65</v>
      </c>
      <c r="E427" s="74" t="s">
        <v>170</v>
      </c>
      <c r="F427" s="74" t="s">
        <v>486</v>
      </c>
      <c r="G427" s="74" t="s">
        <v>441</v>
      </c>
      <c r="H427" s="75" t="s">
        <v>185</v>
      </c>
      <c r="I427" s="76">
        <v>1387115.24</v>
      </c>
      <c r="J427" s="79">
        <v>17220</v>
      </c>
      <c r="K427" s="77">
        <f t="shared" si="44"/>
        <v>1369895.24</v>
      </c>
    </row>
    <row r="428" spans="1:11" s="78" customFormat="1" ht="12.75" customHeight="1">
      <c r="A428" s="70" t="s">
        <v>205</v>
      </c>
      <c r="B428" s="71">
        <v>2</v>
      </c>
      <c r="C428" s="72"/>
      <c r="D428" s="73" t="s">
        <v>65</v>
      </c>
      <c r="E428" s="74" t="s">
        <v>170</v>
      </c>
      <c r="F428" s="74" t="s">
        <v>486</v>
      </c>
      <c r="G428" s="74" t="s">
        <v>441</v>
      </c>
      <c r="H428" s="75" t="s">
        <v>177</v>
      </c>
      <c r="I428" s="76">
        <v>400000</v>
      </c>
      <c r="J428" s="79">
        <v>215667.9</v>
      </c>
      <c r="K428" s="77">
        <f aca="true" t="shared" si="50" ref="K428:K465">IF(ISNUMBER(I428),I428,0)-IF(ISNUMBER(J428),J428,0)</f>
        <v>184332.1</v>
      </c>
    </row>
    <row r="429" spans="1:11" s="78" customFormat="1" ht="12.75" customHeight="1">
      <c r="A429" s="70" t="s">
        <v>216</v>
      </c>
      <c r="B429" s="71">
        <v>2</v>
      </c>
      <c r="C429" s="72"/>
      <c r="D429" s="73" t="s">
        <v>65</v>
      </c>
      <c r="E429" s="74" t="s">
        <v>170</v>
      </c>
      <c r="F429" s="74" t="s">
        <v>486</v>
      </c>
      <c r="G429" s="74" t="s">
        <v>441</v>
      </c>
      <c r="H429" s="75" t="s">
        <v>186</v>
      </c>
      <c r="I429" s="76">
        <v>165391.8</v>
      </c>
      <c r="J429" s="79">
        <v>84307.76</v>
      </c>
      <c r="K429" s="77">
        <f t="shared" si="50"/>
        <v>81084.04</v>
      </c>
    </row>
    <row r="430" spans="1:11" s="78" customFormat="1" ht="12.75" customHeight="1">
      <c r="A430" s="70" t="s">
        <v>217</v>
      </c>
      <c r="B430" s="71">
        <v>2</v>
      </c>
      <c r="C430" s="72"/>
      <c r="D430" s="73" t="s">
        <v>65</v>
      </c>
      <c r="E430" s="74" t="s">
        <v>170</v>
      </c>
      <c r="F430" s="74" t="s">
        <v>486</v>
      </c>
      <c r="G430" s="74" t="s">
        <v>441</v>
      </c>
      <c r="H430" s="75" t="s">
        <v>187</v>
      </c>
      <c r="I430" s="76">
        <f>I431+I432</f>
        <v>400000</v>
      </c>
      <c r="J430" s="76">
        <f>J431+J432</f>
        <v>49639.53</v>
      </c>
      <c r="K430" s="77">
        <f t="shared" si="50"/>
        <v>350360.47</v>
      </c>
    </row>
    <row r="431" spans="1:11" s="78" customFormat="1" ht="12.75" customHeight="1">
      <c r="A431" s="70" t="s">
        <v>218</v>
      </c>
      <c r="B431" s="71">
        <v>2</v>
      </c>
      <c r="C431" s="72"/>
      <c r="D431" s="73" t="s">
        <v>65</v>
      </c>
      <c r="E431" s="74" t="s">
        <v>170</v>
      </c>
      <c r="F431" s="74" t="s">
        <v>486</v>
      </c>
      <c r="G431" s="74" t="s">
        <v>441</v>
      </c>
      <c r="H431" s="75" t="s">
        <v>188</v>
      </c>
      <c r="I431" s="76">
        <v>200000</v>
      </c>
      <c r="J431" s="79">
        <v>987.31</v>
      </c>
      <c r="K431" s="77">
        <f t="shared" si="50"/>
        <v>199012.69</v>
      </c>
    </row>
    <row r="432" spans="1:11" s="78" customFormat="1" ht="12.75" customHeight="1">
      <c r="A432" s="70" t="s">
        <v>219</v>
      </c>
      <c r="B432" s="71">
        <v>2</v>
      </c>
      <c r="C432" s="72"/>
      <c r="D432" s="73" t="s">
        <v>65</v>
      </c>
      <c r="E432" s="74" t="s">
        <v>170</v>
      </c>
      <c r="F432" s="74" t="s">
        <v>486</v>
      </c>
      <c r="G432" s="74" t="s">
        <v>441</v>
      </c>
      <c r="H432" s="75" t="s">
        <v>189</v>
      </c>
      <c r="I432" s="76">
        <v>200000</v>
      </c>
      <c r="J432" s="79">
        <v>48652.22</v>
      </c>
      <c r="K432" s="77">
        <f t="shared" si="50"/>
        <v>151347.78</v>
      </c>
    </row>
    <row r="433" spans="1:11" s="78" customFormat="1" ht="12.75" customHeight="1">
      <c r="A433" s="70" t="s">
        <v>513</v>
      </c>
      <c r="B433" s="71"/>
      <c r="C433" s="72"/>
      <c r="D433" s="73" t="s">
        <v>65</v>
      </c>
      <c r="E433" s="74" t="s">
        <v>170</v>
      </c>
      <c r="F433" s="74" t="s">
        <v>486</v>
      </c>
      <c r="G433" s="74" t="s">
        <v>487</v>
      </c>
      <c r="H433" s="75"/>
      <c r="I433" s="76">
        <f>I434</f>
        <v>7836.17</v>
      </c>
      <c r="J433" s="76">
        <f>J434</f>
        <v>4299.57</v>
      </c>
      <c r="K433" s="77">
        <f aca="true" t="shared" si="51" ref="K433:K440">IF(ISNUMBER(I433),I433,0)-IF(ISNUMBER(J433),J433,0)</f>
        <v>3536.6000000000004</v>
      </c>
    </row>
    <row r="434" spans="1:11" s="78" customFormat="1" ht="12.75" customHeight="1">
      <c r="A434" s="70" t="s">
        <v>203</v>
      </c>
      <c r="B434" s="71"/>
      <c r="C434" s="72"/>
      <c r="D434" s="73" t="s">
        <v>65</v>
      </c>
      <c r="E434" s="74" t="s">
        <v>170</v>
      </c>
      <c r="F434" s="74" t="s">
        <v>486</v>
      </c>
      <c r="G434" s="74" t="s">
        <v>487</v>
      </c>
      <c r="H434" s="75" t="s">
        <v>18</v>
      </c>
      <c r="I434" s="76">
        <f>I435</f>
        <v>7836.17</v>
      </c>
      <c r="J434" s="76">
        <f>J435</f>
        <v>4299.57</v>
      </c>
      <c r="K434" s="77">
        <f t="shared" si="51"/>
        <v>3536.6000000000004</v>
      </c>
    </row>
    <row r="435" spans="1:11" s="78" customFormat="1" ht="12.75" customHeight="1">
      <c r="A435" s="70" t="s">
        <v>216</v>
      </c>
      <c r="B435" s="71"/>
      <c r="C435" s="72"/>
      <c r="D435" s="73" t="s">
        <v>65</v>
      </c>
      <c r="E435" s="74" t="s">
        <v>170</v>
      </c>
      <c r="F435" s="74" t="s">
        <v>486</v>
      </c>
      <c r="G435" s="74" t="s">
        <v>487</v>
      </c>
      <c r="H435" s="75" t="s">
        <v>186</v>
      </c>
      <c r="I435" s="76">
        <v>7836.17</v>
      </c>
      <c r="J435" s="76">
        <v>4299.57</v>
      </c>
      <c r="K435" s="77">
        <f t="shared" si="51"/>
        <v>3536.6000000000004</v>
      </c>
    </row>
    <row r="436" spans="1:11" s="78" customFormat="1" ht="24.75" customHeight="1">
      <c r="A436" s="70" t="s">
        <v>567</v>
      </c>
      <c r="B436" s="71"/>
      <c r="C436" s="72"/>
      <c r="D436" s="73" t="s">
        <v>65</v>
      </c>
      <c r="E436" s="74" t="s">
        <v>170</v>
      </c>
      <c r="F436" s="74" t="s">
        <v>566</v>
      </c>
      <c r="G436" s="74"/>
      <c r="H436" s="75"/>
      <c r="I436" s="76">
        <f aca="true" t="shared" si="52" ref="I436:J438">I437</f>
        <v>260000</v>
      </c>
      <c r="J436" s="76">
        <f t="shared" si="52"/>
        <v>0</v>
      </c>
      <c r="K436" s="77">
        <f t="shared" si="51"/>
        <v>260000</v>
      </c>
    </row>
    <row r="437" spans="1:11" s="78" customFormat="1" ht="33.75" customHeight="1">
      <c r="A437" s="70" t="s">
        <v>507</v>
      </c>
      <c r="B437" s="71"/>
      <c r="C437" s="72"/>
      <c r="D437" s="73" t="s">
        <v>65</v>
      </c>
      <c r="E437" s="74" t="s">
        <v>170</v>
      </c>
      <c r="F437" s="74" t="s">
        <v>566</v>
      </c>
      <c r="G437" s="74" t="s">
        <v>441</v>
      </c>
      <c r="H437" s="75"/>
      <c r="I437" s="76">
        <f t="shared" si="52"/>
        <v>260000</v>
      </c>
      <c r="J437" s="76">
        <f t="shared" si="52"/>
        <v>0</v>
      </c>
      <c r="K437" s="77">
        <f t="shared" si="51"/>
        <v>260000</v>
      </c>
    </row>
    <row r="438" spans="1:11" s="78" customFormat="1" ht="12.75" customHeight="1">
      <c r="A438" s="70" t="s">
        <v>203</v>
      </c>
      <c r="B438" s="71"/>
      <c r="C438" s="72"/>
      <c r="D438" s="73" t="s">
        <v>65</v>
      </c>
      <c r="E438" s="74" t="s">
        <v>170</v>
      </c>
      <c r="F438" s="74" t="s">
        <v>566</v>
      </c>
      <c r="G438" s="74" t="s">
        <v>441</v>
      </c>
      <c r="H438" s="75" t="s">
        <v>18</v>
      </c>
      <c r="I438" s="76">
        <f t="shared" si="52"/>
        <v>260000</v>
      </c>
      <c r="J438" s="76">
        <f t="shared" si="52"/>
        <v>0</v>
      </c>
      <c r="K438" s="77">
        <f t="shared" si="51"/>
        <v>260000</v>
      </c>
    </row>
    <row r="439" spans="1:11" s="78" customFormat="1" ht="12.75" customHeight="1">
      <c r="A439" s="70" t="s">
        <v>216</v>
      </c>
      <c r="B439" s="71"/>
      <c r="C439" s="72"/>
      <c r="D439" s="73" t="s">
        <v>65</v>
      </c>
      <c r="E439" s="74" t="s">
        <v>170</v>
      </c>
      <c r="F439" s="74" t="s">
        <v>566</v>
      </c>
      <c r="G439" s="74" t="s">
        <v>441</v>
      </c>
      <c r="H439" s="75" t="s">
        <v>186</v>
      </c>
      <c r="I439" s="76">
        <v>260000</v>
      </c>
      <c r="J439" s="76">
        <v>0</v>
      </c>
      <c r="K439" s="77">
        <f t="shared" si="51"/>
        <v>260000</v>
      </c>
    </row>
    <row r="440" spans="1:11" s="78" customFormat="1" ht="12.75" customHeight="1">
      <c r="A440" s="70" t="s">
        <v>243</v>
      </c>
      <c r="B440" s="71"/>
      <c r="C440" s="72"/>
      <c r="D440" s="73" t="s">
        <v>65</v>
      </c>
      <c r="E440" s="74" t="s">
        <v>171</v>
      </c>
      <c r="F440" s="74"/>
      <c r="G440" s="74"/>
      <c r="H440" s="75"/>
      <c r="I440" s="76">
        <f>I441+I456</f>
        <v>2910993</v>
      </c>
      <c r="J440" s="76">
        <f>J441+J456</f>
        <v>1203897.69</v>
      </c>
      <c r="K440" s="77">
        <f t="shared" si="51"/>
        <v>1707095.31</v>
      </c>
    </row>
    <row r="441" spans="1:11" s="78" customFormat="1" ht="33.75" customHeight="1">
      <c r="A441" s="70" t="s">
        <v>430</v>
      </c>
      <c r="B441" s="71">
        <v>2</v>
      </c>
      <c r="C441" s="72"/>
      <c r="D441" s="73" t="s">
        <v>65</v>
      </c>
      <c r="E441" s="74" t="s">
        <v>171</v>
      </c>
      <c r="F441" s="74" t="s">
        <v>488</v>
      </c>
      <c r="G441" s="74" t="s">
        <v>157</v>
      </c>
      <c r="H441" s="75" t="s">
        <v>157</v>
      </c>
      <c r="I441" s="76">
        <f>I442+I447+I463</f>
        <v>2910993</v>
      </c>
      <c r="J441" s="76">
        <f>J442+J447+J463</f>
        <v>1203897.69</v>
      </c>
      <c r="K441" s="77">
        <f t="shared" si="50"/>
        <v>1707095.31</v>
      </c>
    </row>
    <row r="442" spans="1:11" s="78" customFormat="1" ht="12.75" customHeight="1">
      <c r="A442" s="70" t="s">
        <v>287</v>
      </c>
      <c r="B442" s="71">
        <v>2</v>
      </c>
      <c r="C442" s="72"/>
      <c r="D442" s="73" t="s">
        <v>65</v>
      </c>
      <c r="E442" s="74" t="s">
        <v>171</v>
      </c>
      <c r="F442" s="74" t="s">
        <v>488</v>
      </c>
      <c r="G442" s="74" t="s">
        <v>478</v>
      </c>
      <c r="H442" s="75" t="s">
        <v>157</v>
      </c>
      <c r="I442" s="76">
        <f>I443</f>
        <v>2583057.39</v>
      </c>
      <c r="J442" s="76">
        <f>J443</f>
        <v>1068232.16</v>
      </c>
      <c r="K442" s="77">
        <f t="shared" si="50"/>
        <v>1514825.2300000002</v>
      </c>
    </row>
    <row r="443" spans="1:11" s="78" customFormat="1" ht="12.75" customHeight="1">
      <c r="A443" s="70" t="s">
        <v>203</v>
      </c>
      <c r="B443" s="71">
        <v>2</v>
      </c>
      <c r="C443" s="72"/>
      <c r="D443" s="73" t="s">
        <v>65</v>
      </c>
      <c r="E443" s="74" t="s">
        <v>171</v>
      </c>
      <c r="F443" s="74" t="s">
        <v>488</v>
      </c>
      <c r="G443" s="74" t="s">
        <v>478</v>
      </c>
      <c r="H443" s="75" t="s">
        <v>18</v>
      </c>
      <c r="I443" s="76">
        <f>I444</f>
        <v>2583057.39</v>
      </c>
      <c r="J443" s="76">
        <f>J444</f>
        <v>1068232.16</v>
      </c>
      <c r="K443" s="77">
        <f t="shared" si="50"/>
        <v>1514825.2300000002</v>
      </c>
    </row>
    <row r="444" spans="1:11" s="78" customFormat="1" ht="12.75" customHeight="1">
      <c r="A444" s="70" t="s">
        <v>208</v>
      </c>
      <c r="B444" s="71">
        <v>2</v>
      </c>
      <c r="C444" s="72"/>
      <c r="D444" s="73" t="s">
        <v>65</v>
      </c>
      <c r="E444" s="74" t="s">
        <v>171</v>
      </c>
      <c r="F444" s="74" t="s">
        <v>488</v>
      </c>
      <c r="G444" s="74" t="s">
        <v>478</v>
      </c>
      <c r="H444" s="75" t="s">
        <v>178</v>
      </c>
      <c r="I444" s="76">
        <f>I445+I446</f>
        <v>2583057.39</v>
      </c>
      <c r="J444" s="76">
        <f>J445+J446</f>
        <v>1068232.16</v>
      </c>
      <c r="K444" s="77">
        <f t="shared" si="50"/>
        <v>1514825.2300000002</v>
      </c>
    </row>
    <row r="445" spans="1:11" s="78" customFormat="1" ht="12.75" customHeight="1">
      <c r="A445" s="70" t="s">
        <v>209</v>
      </c>
      <c r="B445" s="71">
        <v>2</v>
      </c>
      <c r="C445" s="72"/>
      <c r="D445" s="73" t="s">
        <v>65</v>
      </c>
      <c r="E445" s="74" t="s">
        <v>171</v>
      </c>
      <c r="F445" s="74" t="s">
        <v>488</v>
      </c>
      <c r="G445" s="74" t="s">
        <v>478</v>
      </c>
      <c r="H445" s="75" t="s">
        <v>179</v>
      </c>
      <c r="I445" s="76">
        <v>1991443</v>
      </c>
      <c r="J445" s="79">
        <v>766572.97</v>
      </c>
      <c r="K445" s="77">
        <f t="shared" si="50"/>
        <v>1224870.03</v>
      </c>
    </row>
    <row r="446" spans="1:11" s="78" customFormat="1" ht="12.75" customHeight="1">
      <c r="A446" s="70" t="s">
        <v>210</v>
      </c>
      <c r="B446" s="71">
        <v>2</v>
      </c>
      <c r="C446" s="72"/>
      <c r="D446" s="73" t="s">
        <v>65</v>
      </c>
      <c r="E446" s="74" t="s">
        <v>171</v>
      </c>
      <c r="F446" s="74" t="s">
        <v>488</v>
      </c>
      <c r="G446" s="74" t="s">
        <v>478</v>
      </c>
      <c r="H446" s="75" t="s">
        <v>180</v>
      </c>
      <c r="I446" s="76">
        <v>591614.39</v>
      </c>
      <c r="J446" s="79">
        <v>301659.19</v>
      </c>
      <c r="K446" s="77">
        <f t="shared" si="50"/>
        <v>289955.2</v>
      </c>
    </row>
    <row r="447" spans="1:11" s="78" customFormat="1" ht="12.75" customHeight="1">
      <c r="A447" s="70" t="s">
        <v>507</v>
      </c>
      <c r="B447" s="71"/>
      <c r="C447" s="72"/>
      <c r="D447" s="73" t="s">
        <v>65</v>
      </c>
      <c r="E447" s="74" t="s">
        <v>171</v>
      </c>
      <c r="F447" s="74" t="s">
        <v>488</v>
      </c>
      <c r="G447" s="74" t="s">
        <v>441</v>
      </c>
      <c r="H447" s="75"/>
      <c r="I447" s="76">
        <f>I448+I453</f>
        <v>324935.61</v>
      </c>
      <c r="J447" s="76">
        <f>J448+J453</f>
        <v>134719.78</v>
      </c>
      <c r="K447" s="77">
        <f t="shared" si="50"/>
        <v>190215.83</v>
      </c>
    </row>
    <row r="448" spans="1:11" s="78" customFormat="1" ht="12.75" customHeight="1">
      <c r="A448" s="70" t="s">
        <v>203</v>
      </c>
      <c r="B448" s="71"/>
      <c r="C448" s="72"/>
      <c r="D448" s="73" t="s">
        <v>65</v>
      </c>
      <c r="E448" s="74" t="s">
        <v>171</v>
      </c>
      <c r="F448" s="74" t="s">
        <v>488</v>
      </c>
      <c r="G448" s="74" t="s">
        <v>441</v>
      </c>
      <c r="H448" s="75" t="s">
        <v>18</v>
      </c>
      <c r="I448" s="76">
        <f>I449</f>
        <v>316435.61</v>
      </c>
      <c r="J448" s="76">
        <f>J449</f>
        <v>130887.78</v>
      </c>
      <c r="K448" s="77">
        <f t="shared" si="50"/>
        <v>185547.83</v>
      </c>
    </row>
    <row r="449" spans="1:11" s="78" customFormat="1" ht="12.75" customHeight="1">
      <c r="A449" s="70" t="s">
        <v>204</v>
      </c>
      <c r="B449" s="71">
        <v>2</v>
      </c>
      <c r="C449" s="72"/>
      <c r="D449" s="73" t="s">
        <v>65</v>
      </c>
      <c r="E449" s="74" t="s">
        <v>171</v>
      </c>
      <c r="F449" s="74" t="s">
        <v>488</v>
      </c>
      <c r="G449" s="74" t="s">
        <v>441</v>
      </c>
      <c r="H449" s="75" t="s">
        <v>176</v>
      </c>
      <c r="I449" s="76">
        <f>I450+I451+I452</f>
        <v>316435.61</v>
      </c>
      <c r="J449" s="76">
        <f>J450+J451+J452</f>
        <v>130887.78</v>
      </c>
      <c r="K449" s="77">
        <f t="shared" si="50"/>
        <v>185547.83</v>
      </c>
    </row>
    <row r="450" spans="1:11" s="78" customFormat="1" ht="12.75" customHeight="1">
      <c r="A450" s="70" t="s">
        <v>211</v>
      </c>
      <c r="B450" s="71">
        <v>2</v>
      </c>
      <c r="C450" s="72"/>
      <c r="D450" s="73" t="s">
        <v>65</v>
      </c>
      <c r="E450" s="74" t="s">
        <v>171</v>
      </c>
      <c r="F450" s="74" t="s">
        <v>488</v>
      </c>
      <c r="G450" s="74" t="s">
        <v>441</v>
      </c>
      <c r="H450" s="75" t="s">
        <v>181</v>
      </c>
      <c r="I450" s="76">
        <v>28955.61</v>
      </c>
      <c r="J450" s="79">
        <v>11877.78</v>
      </c>
      <c r="K450" s="77">
        <f t="shared" si="50"/>
        <v>17077.83</v>
      </c>
    </row>
    <row r="451" spans="1:11" s="78" customFormat="1" ht="12.75" customHeight="1">
      <c r="A451" s="70" t="s">
        <v>215</v>
      </c>
      <c r="B451" s="71">
        <v>2</v>
      </c>
      <c r="C451" s="72"/>
      <c r="D451" s="73" t="s">
        <v>65</v>
      </c>
      <c r="E451" s="74" t="s">
        <v>171</v>
      </c>
      <c r="F451" s="74" t="s">
        <v>488</v>
      </c>
      <c r="G451" s="74" t="s">
        <v>441</v>
      </c>
      <c r="H451" s="75" t="s">
        <v>185</v>
      </c>
      <c r="I451" s="76">
        <v>5480</v>
      </c>
      <c r="J451" s="79">
        <v>1195</v>
      </c>
      <c r="K451" s="77">
        <f t="shared" si="50"/>
        <v>4285</v>
      </c>
    </row>
    <row r="452" spans="1:11" s="78" customFormat="1" ht="12.75" customHeight="1">
      <c r="A452" s="70" t="s">
        <v>205</v>
      </c>
      <c r="B452" s="71">
        <v>2</v>
      </c>
      <c r="C452" s="72"/>
      <c r="D452" s="73" t="s">
        <v>65</v>
      </c>
      <c r="E452" s="74" t="s">
        <v>171</v>
      </c>
      <c r="F452" s="74" t="s">
        <v>488</v>
      </c>
      <c r="G452" s="74" t="s">
        <v>441</v>
      </c>
      <c r="H452" s="75" t="s">
        <v>177</v>
      </c>
      <c r="I452" s="76">
        <v>282000</v>
      </c>
      <c r="J452" s="79">
        <v>117815</v>
      </c>
      <c r="K452" s="77">
        <f t="shared" si="50"/>
        <v>164185</v>
      </c>
    </row>
    <row r="453" spans="1:11" s="78" customFormat="1" ht="12.75" customHeight="1">
      <c r="A453" s="70" t="s">
        <v>218</v>
      </c>
      <c r="B453" s="71">
        <v>2</v>
      </c>
      <c r="C453" s="72"/>
      <c r="D453" s="73" t="s">
        <v>65</v>
      </c>
      <c r="E453" s="74" t="s">
        <v>171</v>
      </c>
      <c r="F453" s="74" t="s">
        <v>488</v>
      </c>
      <c r="G453" s="74" t="s">
        <v>441</v>
      </c>
      <c r="H453" s="75" t="s">
        <v>187</v>
      </c>
      <c r="I453" s="76">
        <f>I455</f>
        <v>8500</v>
      </c>
      <c r="J453" s="76">
        <f>J454+J455</f>
        <v>3832</v>
      </c>
      <c r="K453" s="77">
        <f t="shared" si="50"/>
        <v>4668</v>
      </c>
    </row>
    <row r="454" spans="1:11" s="78" customFormat="1" ht="12.75" customHeight="1" hidden="1">
      <c r="A454" s="70" t="s">
        <v>217</v>
      </c>
      <c r="B454" s="71">
        <v>2</v>
      </c>
      <c r="C454" s="72"/>
      <c r="D454" s="73" t="s">
        <v>65</v>
      </c>
      <c r="E454" s="74" t="s">
        <v>171</v>
      </c>
      <c r="F454" s="74" t="s">
        <v>488</v>
      </c>
      <c r="G454" s="74" t="s">
        <v>441</v>
      </c>
      <c r="H454" s="75" t="s">
        <v>188</v>
      </c>
      <c r="I454" s="76">
        <v>0</v>
      </c>
      <c r="J454" s="79">
        <v>0</v>
      </c>
      <c r="K454" s="77">
        <f t="shared" si="50"/>
        <v>0</v>
      </c>
    </row>
    <row r="455" spans="1:11" s="78" customFormat="1" ht="12.75" customHeight="1">
      <c r="A455" s="70" t="s">
        <v>219</v>
      </c>
      <c r="B455" s="71">
        <v>2</v>
      </c>
      <c r="C455" s="72"/>
      <c r="D455" s="73" t="s">
        <v>65</v>
      </c>
      <c r="E455" s="74" t="s">
        <v>171</v>
      </c>
      <c r="F455" s="74" t="s">
        <v>488</v>
      </c>
      <c r="G455" s="74" t="s">
        <v>441</v>
      </c>
      <c r="H455" s="75" t="s">
        <v>189</v>
      </c>
      <c r="I455" s="76">
        <v>8500</v>
      </c>
      <c r="J455" s="79">
        <v>3832</v>
      </c>
      <c r="K455" s="77">
        <f t="shared" si="50"/>
        <v>4668</v>
      </c>
    </row>
    <row r="456" spans="1:11" s="78" customFormat="1" ht="35.25" customHeight="1" hidden="1">
      <c r="A456" s="70" t="s">
        <v>425</v>
      </c>
      <c r="B456" s="71">
        <v>2</v>
      </c>
      <c r="C456" s="72"/>
      <c r="D456" s="73" t="s">
        <v>65</v>
      </c>
      <c r="E456" s="74" t="s">
        <v>171</v>
      </c>
      <c r="F456" s="74" t="s">
        <v>488</v>
      </c>
      <c r="G456" s="74" t="s">
        <v>157</v>
      </c>
      <c r="H456" s="75" t="s">
        <v>157</v>
      </c>
      <c r="I456" s="76">
        <f aca="true" t="shared" si="53" ref="I456:J458">I457</f>
        <v>0</v>
      </c>
      <c r="J456" s="76">
        <f t="shared" si="53"/>
        <v>0</v>
      </c>
      <c r="K456" s="77">
        <f t="shared" si="50"/>
        <v>0</v>
      </c>
    </row>
    <row r="457" spans="1:11" s="78" customFormat="1" ht="12.75" customHeight="1" hidden="1">
      <c r="A457" s="70" t="s">
        <v>287</v>
      </c>
      <c r="B457" s="71">
        <v>2</v>
      </c>
      <c r="C457" s="72"/>
      <c r="D457" s="73" t="s">
        <v>65</v>
      </c>
      <c r="E457" s="74" t="s">
        <v>171</v>
      </c>
      <c r="F457" s="74" t="s">
        <v>488</v>
      </c>
      <c r="G457" s="74" t="s">
        <v>478</v>
      </c>
      <c r="H457" s="75" t="s">
        <v>157</v>
      </c>
      <c r="I457" s="76">
        <f t="shared" si="53"/>
        <v>0</v>
      </c>
      <c r="J457" s="76">
        <f t="shared" si="53"/>
        <v>0</v>
      </c>
      <c r="K457" s="77">
        <f t="shared" si="50"/>
        <v>0</v>
      </c>
    </row>
    <row r="458" spans="1:11" s="78" customFormat="1" ht="12.75" customHeight="1" hidden="1">
      <c r="A458" s="70" t="s">
        <v>203</v>
      </c>
      <c r="B458" s="71">
        <v>2</v>
      </c>
      <c r="C458" s="72"/>
      <c r="D458" s="73" t="s">
        <v>65</v>
      </c>
      <c r="E458" s="74" t="s">
        <v>171</v>
      </c>
      <c r="F458" s="74" t="s">
        <v>488</v>
      </c>
      <c r="G458" s="74" t="s">
        <v>478</v>
      </c>
      <c r="H458" s="75" t="s">
        <v>18</v>
      </c>
      <c r="I458" s="76">
        <f t="shared" si="53"/>
        <v>0</v>
      </c>
      <c r="J458" s="76">
        <f t="shared" si="53"/>
        <v>0</v>
      </c>
      <c r="K458" s="77">
        <f t="shared" si="50"/>
        <v>0</v>
      </c>
    </row>
    <row r="459" spans="1:11" s="78" customFormat="1" ht="12.75" customHeight="1" hidden="1">
      <c r="A459" s="70" t="s">
        <v>208</v>
      </c>
      <c r="B459" s="71">
        <v>2</v>
      </c>
      <c r="C459" s="72"/>
      <c r="D459" s="73" t="s">
        <v>65</v>
      </c>
      <c r="E459" s="74" t="s">
        <v>171</v>
      </c>
      <c r="F459" s="74" t="s">
        <v>488</v>
      </c>
      <c r="G459" s="74" t="s">
        <v>478</v>
      </c>
      <c r="H459" s="75" t="s">
        <v>178</v>
      </c>
      <c r="I459" s="76">
        <f>I460+I461</f>
        <v>0</v>
      </c>
      <c r="J459" s="76">
        <f>J460+J461</f>
        <v>0</v>
      </c>
      <c r="K459" s="77">
        <f t="shared" si="50"/>
        <v>0</v>
      </c>
    </row>
    <row r="460" spans="1:11" s="78" customFormat="1" ht="12.75" customHeight="1" hidden="1">
      <c r="A460" s="70" t="s">
        <v>209</v>
      </c>
      <c r="B460" s="71">
        <v>2</v>
      </c>
      <c r="C460" s="72"/>
      <c r="D460" s="73" t="s">
        <v>65</v>
      </c>
      <c r="E460" s="74" t="s">
        <v>171</v>
      </c>
      <c r="F460" s="74" t="s">
        <v>488</v>
      </c>
      <c r="G460" s="74" t="s">
        <v>478</v>
      </c>
      <c r="H460" s="75" t="s">
        <v>179</v>
      </c>
      <c r="I460" s="76">
        <v>0</v>
      </c>
      <c r="J460" s="79">
        <v>0</v>
      </c>
      <c r="K460" s="77">
        <f t="shared" si="50"/>
        <v>0</v>
      </c>
    </row>
    <row r="461" spans="1:11" s="78" customFormat="1" ht="12.75" customHeight="1" hidden="1">
      <c r="A461" s="70" t="s">
        <v>247</v>
      </c>
      <c r="B461" s="71">
        <v>2</v>
      </c>
      <c r="C461" s="72"/>
      <c r="D461" s="73" t="s">
        <v>65</v>
      </c>
      <c r="E461" s="74" t="s">
        <v>171</v>
      </c>
      <c r="F461" s="74" t="s">
        <v>488</v>
      </c>
      <c r="G461" s="74" t="s">
        <v>478</v>
      </c>
      <c r="H461" s="75" t="s">
        <v>180</v>
      </c>
      <c r="I461" s="76">
        <v>0</v>
      </c>
      <c r="J461" s="79">
        <v>0</v>
      </c>
      <c r="K461" s="77">
        <f t="shared" si="50"/>
        <v>0</v>
      </c>
    </row>
    <row r="462" spans="1:11" s="78" customFormat="1" ht="12.75" hidden="1">
      <c r="A462" s="70" t="s">
        <v>210</v>
      </c>
      <c r="B462" s="71">
        <v>2</v>
      </c>
      <c r="C462" s="72"/>
      <c r="D462" s="73" t="s">
        <v>65</v>
      </c>
      <c r="E462" s="74" t="s">
        <v>171</v>
      </c>
      <c r="F462" s="74" t="s">
        <v>173</v>
      </c>
      <c r="G462" s="74" t="s">
        <v>157</v>
      </c>
      <c r="H462" s="75" t="s">
        <v>157</v>
      </c>
      <c r="I462" s="76"/>
      <c r="J462" s="79"/>
      <c r="K462" s="77">
        <f t="shared" si="50"/>
        <v>0</v>
      </c>
    </row>
    <row r="463" spans="1:11" s="78" customFormat="1" ht="12.75">
      <c r="A463" s="70" t="s">
        <v>513</v>
      </c>
      <c r="B463" s="71"/>
      <c r="C463" s="72"/>
      <c r="D463" s="73" t="s">
        <v>65</v>
      </c>
      <c r="E463" s="74" t="s">
        <v>171</v>
      </c>
      <c r="F463" s="74" t="s">
        <v>488</v>
      </c>
      <c r="G463" s="74" t="s">
        <v>487</v>
      </c>
      <c r="H463" s="75"/>
      <c r="I463" s="76">
        <f>I464</f>
        <v>3000</v>
      </c>
      <c r="J463" s="76">
        <f>J464</f>
        <v>945.75</v>
      </c>
      <c r="K463" s="77">
        <f t="shared" si="50"/>
        <v>2054.25</v>
      </c>
    </row>
    <row r="464" spans="1:11" s="78" customFormat="1" ht="12.75">
      <c r="A464" s="70" t="s">
        <v>203</v>
      </c>
      <c r="B464" s="71"/>
      <c r="C464" s="72"/>
      <c r="D464" s="73" t="s">
        <v>65</v>
      </c>
      <c r="E464" s="74" t="s">
        <v>171</v>
      </c>
      <c r="F464" s="74" t="s">
        <v>488</v>
      </c>
      <c r="G464" s="74" t="s">
        <v>487</v>
      </c>
      <c r="H464" s="75" t="s">
        <v>18</v>
      </c>
      <c r="I464" s="76">
        <f>I465</f>
        <v>3000</v>
      </c>
      <c r="J464" s="76">
        <f>J465</f>
        <v>945.75</v>
      </c>
      <c r="K464" s="77">
        <f t="shared" si="50"/>
        <v>2054.25</v>
      </c>
    </row>
    <row r="465" spans="1:11" s="78" customFormat="1" ht="12.75">
      <c r="A465" s="70" t="s">
        <v>216</v>
      </c>
      <c r="B465" s="71"/>
      <c r="C465" s="72"/>
      <c r="D465" s="73" t="s">
        <v>65</v>
      </c>
      <c r="E465" s="74" t="s">
        <v>171</v>
      </c>
      <c r="F465" s="74" t="s">
        <v>488</v>
      </c>
      <c r="G465" s="74" t="s">
        <v>487</v>
      </c>
      <c r="H465" s="75" t="s">
        <v>186</v>
      </c>
      <c r="I465" s="76">
        <v>3000</v>
      </c>
      <c r="J465" s="76">
        <v>945.75</v>
      </c>
      <c r="K465" s="77">
        <f t="shared" si="50"/>
        <v>2054.25</v>
      </c>
    </row>
    <row r="466" spans="1:11" s="78" customFormat="1" ht="22.5">
      <c r="A466" s="70" t="s">
        <v>244</v>
      </c>
      <c r="B466" s="71">
        <v>2</v>
      </c>
      <c r="C466" s="72"/>
      <c r="D466" s="73" t="s">
        <v>65</v>
      </c>
      <c r="E466" s="74" t="s">
        <v>172</v>
      </c>
      <c r="F466" s="74" t="s">
        <v>157</v>
      </c>
      <c r="G466" s="74" t="s">
        <v>157</v>
      </c>
      <c r="H466" s="75" t="s">
        <v>157</v>
      </c>
      <c r="I466" s="76">
        <f aca="true" t="shared" si="54" ref="I466:J470">I467</f>
        <v>2000000</v>
      </c>
      <c r="J466" s="76">
        <f t="shared" si="54"/>
        <v>0</v>
      </c>
      <c r="K466" s="77">
        <f aca="true" t="shared" si="55" ref="K466:K471">IF(ISNUMBER(I466),I466,0)-IF(ISNUMBER(J466),J466,0)</f>
        <v>2000000</v>
      </c>
    </row>
    <row r="467" spans="1:11" s="78" customFormat="1" ht="22.5">
      <c r="A467" s="70" t="s">
        <v>244</v>
      </c>
      <c r="B467" s="71">
        <v>2</v>
      </c>
      <c r="C467" s="72"/>
      <c r="D467" s="73" t="s">
        <v>65</v>
      </c>
      <c r="E467" s="74" t="s">
        <v>172</v>
      </c>
      <c r="F467" s="74" t="s">
        <v>489</v>
      </c>
      <c r="G467" s="74" t="s">
        <v>157</v>
      </c>
      <c r="H467" s="75" t="s">
        <v>157</v>
      </c>
      <c r="I467" s="76">
        <f t="shared" si="54"/>
        <v>2000000</v>
      </c>
      <c r="J467" s="76">
        <f t="shared" si="54"/>
        <v>0</v>
      </c>
      <c r="K467" s="77">
        <f t="shared" si="55"/>
        <v>2000000</v>
      </c>
    </row>
    <row r="468" spans="1:11" s="78" customFormat="1" ht="12.75">
      <c r="A468" s="70" t="s">
        <v>245</v>
      </c>
      <c r="B468" s="71">
        <v>2</v>
      </c>
      <c r="C468" s="72"/>
      <c r="D468" s="73" t="s">
        <v>65</v>
      </c>
      <c r="E468" s="74" t="s">
        <v>172</v>
      </c>
      <c r="F468" s="74" t="s">
        <v>489</v>
      </c>
      <c r="G468" s="74" t="s">
        <v>490</v>
      </c>
      <c r="H468" s="75" t="s">
        <v>157</v>
      </c>
      <c r="I468" s="76">
        <f t="shared" si="54"/>
        <v>2000000</v>
      </c>
      <c r="J468" s="76">
        <f t="shared" si="54"/>
        <v>0</v>
      </c>
      <c r="K468" s="77">
        <f t="shared" si="55"/>
        <v>2000000</v>
      </c>
    </row>
    <row r="469" spans="1:11" s="78" customFormat="1" ht="12.75">
      <c r="A469" s="70" t="s">
        <v>216</v>
      </c>
      <c r="B469" s="71">
        <v>2</v>
      </c>
      <c r="C469" s="72"/>
      <c r="D469" s="73" t="s">
        <v>65</v>
      </c>
      <c r="E469" s="74" t="s">
        <v>172</v>
      </c>
      <c r="F469" s="74" t="s">
        <v>489</v>
      </c>
      <c r="G469" s="74" t="s">
        <v>490</v>
      </c>
      <c r="H469" s="75" t="s">
        <v>18</v>
      </c>
      <c r="I469" s="76">
        <f t="shared" si="54"/>
        <v>2000000</v>
      </c>
      <c r="J469" s="76">
        <f t="shared" si="54"/>
        <v>0</v>
      </c>
      <c r="K469" s="77">
        <f t="shared" si="55"/>
        <v>2000000</v>
      </c>
    </row>
    <row r="470" spans="1:11" s="78" customFormat="1" ht="12.75">
      <c r="A470" s="70" t="s">
        <v>203</v>
      </c>
      <c r="B470" s="71">
        <v>2</v>
      </c>
      <c r="C470" s="72"/>
      <c r="D470" s="73" t="s">
        <v>65</v>
      </c>
      <c r="E470" s="74" t="s">
        <v>172</v>
      </c>
      <c r="F470" s="74" t="s">
        <v>489</v>
      </c>
      <c r="G470" s="74" t="s">
        <v>490</v>
      </c>
      <c r="H470" s="75" t="s">
        <v>197</v>
      </c>
      <c r="I470" s="76">
        <f t="shared" si="54"/>
        <v>2000000</v>
      </c>
      <c r="J470" s="76">
        <f t="shared" si="54"/>
        <v>0</v>
      </c>
      <c r="K470" s="77">
        <f t="shared" si="55"/>
        <v>2000000</v>
      </c>
    </row>
    <row r="471" spans="1:11" s="78" customFormat="1" ht="12.75">
      <c r="A471" s="70" t="s">
        <v>246</v>
      </c>
      <c r="B471" s="71">
        <v>2</v>
      </c>
      <c r="C471" s="72"/>
      <c r="D471" s="73" t="s">
        <v>65</v>
      </c>
      <c r="E471" s="74" t="s">
        <v>172</v>
      </c>
      <c r="F471" s="74" t="s">
        <v>489</v>
      </c>
      <c r="G471" s="74" t="s">
        <v>490</v>
      </c>
      <c r="H471" s="75" t="s">
        <v>198</v>
      </c>
      <c r="I471" s="76">
        <v>2000000</v>
      </c>
      <c r="J471" s="79">
        <v>0</v>
      </c>
      <c r="K471" s="77">
        <f t="shared" si="55"/>
        <v>2000000</v>
      </c>
    </row>
    <row r="472" spans="1:11" s="78" customFormat="1" ht="9" customHeight="1" thickBot="1">
      <c r="A472" s="70"/>
      <c r="B472" s="71"/>
      <c r="C472" s="71"/>
      <c r="D472" s="80"/>
      <c r="E472" s="80"/>
      <c r="F472" s="80"/>
      <c r="G472" s="80"/>
      <c r="H472" s="80"/>
      <c r="I472" s="80"/>
      <c r="J472" s="80"/>
      <c r="K472" s="85"/>
    </row>
    <row r="473" spans="1:11" s="78" customFormat="1" ht="15.75" customHeight="1" thickBot="1">
      <c r="A473" s="86" t="s">
        <v>27</v>
      </c>
      <c r="B473" s="71"/>
      <c r="C473" s="87">
        <v>450</v>
      </c>
      <c r="D473" s="165" t="s">
        <v>26</v>
      </c>
      <c r="E473" s="166"/>
      <c r="F473" s="166"/>
      <c r="G473" s="166"/>
      <c r="H473" s="167"/>
      <c r="I473" s="88">
        <f>Лист1!I20-Лист2!I7</f>
        <v>-6031194.149999991</v>
      </c>
      <c r="J473" s="88">
        <f>Лист1!J20-Лист2!J7</f>
        <v>-309967.049999997</v>
      </c>
      <c r="K473" s="103" t="s">
        <v>354</v>
      </c>
    </row>
    <row r="474" spans="8:10" s="78" customFormat="1" ht="12.75" hidden="1">
      <c r="H474" s="78">
        <v>225</v>
      </c>
      <c r="I474" s="89" t="e">
        <f>I32+I96+#REF!+I128+I239+#REF!+#REF!+I343+I360+I427</f>
        <v>#REF!</v>
      </c>
      <c r="J474" s="89" t="e">
        <f>J32+J96+#REF!+J128+J239+#REF!+#REF!+J343+J360+J427</f>
        <v>#REF!</v>
      </c>
    </row>
    <row r="475" spans="8:10" s="78" customFormat="1" ht="12.75" hidden="1">
      <c r="H475" s="78">
        <v>226</v>
      </c>
      <c r="I475" s="89" t="e">
        <f>I15+I33+I53+I97+I80+I85+I129+I188+I253+I344+I361+I428+#REF!+I452</f>
        <v>#REF!</v>
      </c>
      <c r="J475" s="89" t="e">
        <f>J15+J33+J53+J97+J80+J85+J129+J188+J253+J344+J361+J428+#REF!+J452</f>
        <v>#REF!</v>
      </c>
    </row>
    <row r="476" spans="8:10" s="78" customFormat="1" ht="12.75" hidden="1">
      <c r="H476" s="78">
        <v>290</v>
      </c>
      <c r="I476" s="89" t="e">
        <f>I34+I54+I61+I98+I144+#REF!+I345+I389+I429+#REF!+#REF!</f>
        <v>#REF!</v>
      </c>
      <c r="J476" s="89" t="e">
        <f>J34+J54+J61+J98+J144+#REF!+J345+J389+J429+#REF!+#REF!</f>
        <v>#REF!</v>
      </c>
    </row>
    <row r="477" s="78" customFormat="1" ht="12.75" hidden="1"/>
    <row r="478" spans="7:10" s="78" customFormat="1" ht="12.75" hidden="1">
      <c r="G478" s="78" t="s">
        <v>303</v>
      </c>
      <c r="I478" s="89" t="e">
        <f>I71+I81+#REF!+I191+I197+I243+#REF!+#REF!+I249+I257+I378+I390+#REF!+#REF!+I330+I411+I440+#REF!+I367</f>
        <v>#REF!</v>
      </c>
      <c r="J478" s="89" t="e">
        <f>J71+J81+#REF!+J191+J197+J243+#REF!+#REF!+J249+J257+J378+J390+#REF!+#REF!+J330+J411+J440+#REF!+J367</f>
        <v>#REF!</v>
      </c>
    </row>
    <row r="479" s="78" customFormat="1" ht="12.75"/>
    <row r="480" s="78" customFormat="1" ht="12.75"/>
    <row r="481" s="78" customFormat="1" ht="12.75"/>
    <row r="482" s="78" customFormat="1" ht="12.75"/>
    <row r="483" ht="12.75">
      <c r="A483" s="78"/>
    </row>
  </sheetData>
  <sheetProtection/>
  <mergeCells count="6">
    <mergeCell ref="D7:H7"/>
    <mergeCell ref="D473:H473"/>
    <mergeCell ref="D3:H3"/>
    <mergeCell ref="D4:H4"/>
    <mergeCell ref="D5:H5"/>
    <mergeCell ref="D6:H6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22.25390625" style="2" customWidth="1"/>
    <col min="2" max="2" width="4.625" style="2" hidden="1" customWidth="1"/>
    <col min="3" max="3" width="4.75390625" style="2" customWidth="1"/>
    <col min="4" max="4" width="3.625" style="2" customWidth="1"/>
    <col min="5" max="5" width="7.625" style="2" customWidth="1"/>
    <col min="6" max="6" width="2.625" style="2" customWidth="1"/>
    <col min="7" max="7" width="4.125" style="2" customWidth="1"/>
    <col min="8" max="8" width="3.625" style="2" customWidth="1"/>
    <col min="9" max="9" width="19.00390625" style="1" customWidth="1"/>
    <col min="10" max="10" width="13.375" style="1" customWidth="1"/>
    <col min="11" max="11" width="13.875" style="0" customWidth="1"/>
  </cols>
  <sheetData>
    <row r="1" ht="12.75">
      <c r="J1" s="33" t="s">
        <v>42</v>
      </c>
    </row>
    <row r="2" spans="1:11" ht="15">
      <c r="A2" s="27" t="s">
        <v>41</v>
      </c>
      <c r="B2" s="27"/>
      <c r="D2" s="11"/>
      <c r="E2" s="11"/>
      <c r="F2" s="11"/>
      <c r="G2" s="11"/>
      <c r="H2" s="11"/>
      <c r="I2" s="10"/>
      <c r="K2" s="33"/>
    </row>
    <row r="3" spans="1:11" ht="11.25" customHeight="1">
      <c r="A3" s="26"/>
      <c r="B3" s="26"/>
      <c r="C3" s="30"/>
      <c r="D3" s="14"/>
      <c r="E3" s="14"/>
      <c r="F3" s="14"/>
      <c r="G3" s="14"/>
      <c r="H3" s="14"/>
      <c r="I3" s="15"/>
      <c r="J3" s="15"/>
      <c r="K3" s="16"/>
    </row>
    <row r="4" spans="1:11" ht="12.75">
      <c r="A4" s="7"/>
      <c r="B4" s="7"/>
      <c r="C4" s="8" t="s">
        <v>12</v>
      </c>
      <c r="D4" s="168" t="s">
        <v>9</v>
      </c>
      <c r="E4" s="169"/>
      <c r="F4" s="169"/>
      <c r="G4" s="169"/>
      <c r="H4" s="170"/>
      <c r="I4" s="6" t="s">
        <v>46</v>
      </c>
      <c r="J4" s="38"/>
      <c r="K4" s="38" t="s">
        <v>32</v>
      </c>
    </row>
    <row r="5" spans="1:11" ht="10.5" customHeight="1">
      <c r="A5" s="8" t="s">
        <v>6</v>
      </c>
      <c r="B5" s="8"/>
      <c r="C5" s="8" t="s">
        <v>13</v>
      </c>
      <c r="D5" s="171" t="s">
        <v>10</v>
      </c>
      <c r="E5" s="172"/>
      <c r="F5" s="172"/>
      <c r="G5" s="172"/>
      <c r="H5" s="173"/>
      <c r="I5" s="6" t="s">
        <v>47</v>
      </c>
      <c r="J5" s="6" t="s">
        <v>36</v>
      </c>
      <c r="K5" s="6" t="s">
        <v>4</v>
      </c>
    </row>
    <row r="6" spans="1:11" ht="10.5" customHeight="1">
      <c r="A6" s="8"/>
      <c r="B6" s="8"/>
      <c r="C6" s="8" t="s">
        <v>14</v>
      </c>
      <c r="D6" s="171" t="s">
        <v>56</v>
      </c>
      <c r="E6" s="172"/>
      <c r="F6" s="172"/>
      <c r="G6" s="172"/>
      <c r="H6" s="173"/>
      <c r="I6" s="6" t="s">
        <v>4</v>
      </c>
      <c r="J6" s="6"/>
      <c r="K6" s="6"/>
    </row>
    <row r="7" spans="1:11" ht="10.5" customHeight="1">
      <c r="A7" s="8"/>
      <c r="B7" s="8"/>
      <c r="C7" s="8"/>
      <c r="D7" s="171" t="s">
        <v>57</v>
      </c>
      <c r="E7" s="172"/>
      <c r="F7" s="172"/>
      <c r="G7" s="172"/>
      <c r="H7" s="173"/>
      <c r="I7" s="6"/>
      <c r="J7" s="6"/>
      <c r="K7" s="6"/>
    </row>
    <row r="8" spans="1:11" ht="10.5" customHeight="1">
      <c r="A8" s="8"/>
      <c r="B8" s="8"/>
      <c r="C8" s="8"/>
      <c r="D8" s="174" t="s">
        <v>58</v>
      </c>
      <c r="E8" s="175"/>
      <c r="F8" s="175"/>
      <c r="G8" s="175"/>
      <c r="H8" s="176"/>
      <c r="I8" s="6"/>
      <c r="J8" s="6"/>
      <c r="K8" s="63"/>
    </row>
    <row r="9" spans="1:11" ht="9.75" customHeight="1" thickBot="1">
      <c r="A9" s="4">
        <v>1</v>
      </c>
      <c r="B9" s="41"/>
      <c r="C9" s="9">
        <v>2</v>
      </c>
      <c r="D9" s="192">
        <v>3</v>
      </c>
      <c r="E9" s="193"/>
      <c r="F9" s="193"/>
      <c r="G9" s="193"/>
      <c r="H9" s="194"/>
      <c r="I9" s="5" t="s">
        <v>2</v>
      </c>
      <c r="J9" s="5" t="s">
        <v>38</v>
      </c>
      <c r="K9" s="5" t="s">
        <v>39</v>
      </c>
    </row>
    <row r="10" spans="1:11" ht="31.5" customHeight="1">
      <c r="A10" s="45" t="s">
        <v>15</v>
      </c>
      <c r="B10" s="31"/>
      <c r="C10" s="46" t="s">
        <v>19</v>
      </c>
      <c r="D10" s="186" t="s">
        <v>45</v>
      </c>
      <c r="E10" s="187"/>
      <c r="F10" s="187"/>
      <c r="G10" s="187"/>
      <c r="H10" s="188"/>
      <c r="I10" s="42">
        <f>I12+I22+I24</f>
        <v>6031194.149999991</v>
      </c>
      <c r="J10" s="42">
        <f>J12+J22+J24</f>
        <v>309967.05000000447</v>
      </c>
      <c r="K10" s="42">
        <f>IF(ISNUMBER(I10),I10,0)-IF(ISNUMBER(J10),J10,0)</f>
        <v>5721227.099999987</v>
      </c>
    </row>
    <row r="11" spans="1:11" ht="18" customHeight="1">
      <c r="A11" s="45" t="s">
        <v>22</v>
      </c>
      <c r="B11" s="31"/>
      <c r="C11" s="46"/>
      <c r="D11" s="186"/>
      <c r="E11" s="187"/>
      <c r="F11" s="187"/>
      <c r="G11" s="187"/>
      <c r="H11" s="188"/>
      <c r="I11" s="42"/>
      <c r="J11" s="43"/>
      <c r="K11" s="44"/>
    </row>
    <row r="12" spans="1:11" ht="26.25" customHeight="1">
      <c r="A12" s="90" t="s">
        <v>28</v>
      </c>
      <c r="B12" s="71"/>
      <c r="C12" s="106" t="s">
        <v>23</v>
      </c>
      <c r="D12" s="189" t="s">
        <v>45</v>
      </c>
      <c r="E12" s="190"/>
      <c r="F12" s="190"/>
      <c r="G12" s="190"/>
      <c r="H12" s="191"/>
      <c r="I12" s="76">
        <f>I16+I18</f>
        <v>5000000</v>
      </c>
      <c r="J12" s="76">
        <f>J16+J18</f>
        <v>0</v>
      </c>
      <c r="K12" s="77">
        <f>J12-I12</f>
        <v>-5000000</v>
      </c>
    </row>
    <row r="13" spans="1:11" ht="15" customHeight="1">
      <c r="A13" s="70" t="s">
        <v>50</v>
      </c>
      <c r="B13" s="71">
        <v>3</v>
      </c>
      <c r="C13" s="106"/>
      <c r="D13" s="73"/>
      <c r="E13" s="74"/>
      <c r="F13" s="74"/>
      <c r="G13" s="74"/>
      <c r="H13" s="75"/>
      <c r="I13" s="76"/>
      <c r="J13" s="79"/>
      <c r="K13" s="77"/>
    </row>
    <row r="14" spans="1:11" ht="34.5" customHeight="1">
      <c r="A14" s="70" t="s">
        <v>501</v>
      </c>
      <c r="B14" s="71"/>
      <c r="C14" s="106" t="s">
        <v>23</v>
      </c>
      <c r="D14" s="73" t="s">
        <v>63</v>
      </c>
      <c r="E14" s="74" t="s">
        <v>248</v>
      </c>
      <c r="F14" s="74" t="s">
        <v>115</v>
      </c>
      <c r="G14" s="74" t="s">
        <v>119</v>
      </c>
      <c r="H14" s="75" t="s">
        <v>63</v>
      </c>
      <c r="I14" s="76">
        <f>I15+I17</f>
        <v>5000000</v>
      </c>
      <c r="J14" s="76">
        <f>J15+J17</f>
        <v>0</v>
      </c>
      <c r="K14" s="126"/>
    </row>
    <row r="15" spans="1:11" ht="46.5" customHeight="1">
      <c r="A15" s="70" t="s">
        <v>502</v>
      </c>
      <c r="B15" s="71"/>
      <c r="C15" s="106" t="s">
        <v>23</v>
      </c>
      <c r="D15" s="73" t="s">
        <v>63</v>
      </c>
      <c r="E15" s="74" t="s">
        <v>248</v>
      </c>
      <c r="F15" s="74" t="s">
        <v>115</v>
      </c>
      <c r="G15" s="74" t="s">
        <v>119</v>
      </c>
      <c r="H15" s="75" t="s">
        <v>20</v>
      </c>
      <c r="I15" s="76">
        <f>I16</f>
        <v>25000000</v>
      </c>
      <c r="J15" s="76">
        <f>J16</f>
        <v>0</v>
      </c>
      <c r="K15" s="126" t="s">
        <v>354</v>
      </c>
    </row>
    <row r="16" spans="1:11" ht="58.5" customHeight="1">
      <c r="A16" s="70" t="s">
        <v>492</v>
      </c>
      <c r="B16" s="71"/>
      <c r="C16" s="106" t="s">
        <v>23</v>
      </c>
      <c r="D16" s="73" t="s">
        <v>65</v>
      </c>
      <c r="E16" s="74" t="s">
        <v>248</v>
      </c>
      <c r="F16" s="74" t="s">
        <v>117</v>
      </c>
      <c r="G16" s="74" t="s">
        <v>119</v>
      </c>
      <c r="H16" s="75" t="s">
        <v>59</v>
      </c>
      <c r="I16" s="76">
        <v>25000000</v>
      </c>
      <c r="J16" s="79">
        <v>0</v>
      </c>
      <c r="K16" s="126" t="s">
        <v>354</v>
      </c>
    </row>
    <row r="17" spans="1:11" ht="67.5" customHeight="1">
      <c r="A17" s="70" t="s">
        <v>503</v>
      </c>
      <c r="B17" s="71">
        <v>3</v>
      </c>
      <c r="C17" s="106" t="s">
        <v>23</v>
      </c>
      <c r="D17" s="73" t="s">
        <v>63</v>
      </c>
      <c r="E17" s="74" t="s">
        <v>248</v>
      </c>
      <c r="F17" s="74" t="s">
        <v>115</v>
      </c>
      <c r="G17" s="74" t="s">
        <v>119</v>
      </c>
      <c r="H17" s="75" t="s">
        <v>250</v>
      </c>
      <c r="I17" s="76">
        <f>I18</f>
        <v>-20000000</v>
      </c>
      <c r="J17" s="76">
        <f>J18</f>
        <v>0</v>
      </c>
      <c r="K17" s="126" t="s">
        <v>354</v>
      </c>
    </row>
    <row r="18" spans="1:11" ht="57" customHeight="1">
      <c r="A18" s="70" t="s">
        <v>493</v>
      </c>
      <c r="B18" s="71">
        <v>3</v>
      </c>
      <c r="C18" s="106" t="s">
        <v>23</v>
      </c>
      <c r="D18" s="73" t="s">
        <v>65</v>
      </c>
      <c r="E18" s="74" t="s">
        <v>248</v>
      </c>
      <c r="F18" s="74" t="s">
        <v>117</v>
      </c>
      <c r="G18" s="74" t="s">
        <v>119</v>
      </c>
      <c r="H18" s="75" t="s">
        <v>251</v>
      </c>
      <c r="I18" s="76">
        <v>-20000000</v>
      </c>
      <c r="J18" s="79">
        <v>0</v>
      </c>
      <c r="K18" s="126" t="s">
        <v>354</v>
      </c>
    </row>
    <row r="19" spans="1:11" ht="45" customHeight="1" hidden="1">
      <c r="A19" s="70" t="s">
        <v>252</v>
      </c>
      <c r="B19" s="71">
        <v>3</v>
      </c>
      <c r="C19" s="106" t="s">
        <v>23</v>
      </c>
      <c r="D19" s="73" t="s">
        <v>65</v>
      </c>
      <c r="E19" s="74" t="s">
        <v>249</v>
      </c>
      <c r="F19" s="74" t="s">
        <v>115</v>
      </c>
      <c r="G19" s="74" t="s">
        <v>119</v>
      </c>
      <c r="H19" s="75" t="s">
        <v>63</v>
      </c>
      <c r="I19" s="76">
        <v>0</v>
      </c>
      <c r="J19" s="79">
        <v>0</v>
      </c>
      <c r="K19" s="77">
        <f>IF(ISNUMBER(I19),I19,0)-IF(ISNUMBER(J19),J19,0)</f>
        <v>0</v>
      </c>
    </row>
    <row r="20" spans="1:11" ht="44.25" customHeight="1" hidden="1">
      <c r="A20" s="70" t="s">
        <v>252</v>
      </c>
      <c r="B20" s="71">
        <v>3</v>
      </c>
      <c r="C20" s="106" t="s">
        <v>23</v>
      </c>
      <c r="D20" s="73" t="s">
        <v>65</v>
      </c>
      <c r="E20" s="74" t="s">
        <v>249</v>
      </c>
      <c r="F20" s="74" t="s">
        <v>115</v>
      </c>
      <c r="G20" s="74" t="s">
        <v>119</v>
      </c>
      <c r="H20" s="75" t="s">
        <v>250</v>
      </c>
      <c r="I20" s="76">
        <v>0</v>
      </c>
      <c r="J20" s="79">
        <v>0</v>
      </c>
      <c r="K20" s="126"/>
    </row>
    <row r="21" spans="1:11" ht="45" customHeight="1" hidden="1">
      <c r="A21" s="70" t="s">
        <v>252</v>
      </c>
      <c r="B21" s="71">
        <v>3</v>
      </c>
      <c r="C21" s="106" t="s">
        <v>23</v>
      </c>
      <c r="D21" s="73" t="s">
        <v>65</v>
      </c>
      <c r="E21" s="74" t="s">
        <v>249</v>
      </c>
      <c r="F21" s="74" t="s">
        <v>117</v>
      </c>
      <c r="G21" s="74" t="s">
        <v>119</v>
      </c>
      <c r="H21" s="75" t="s">
        <v>251</v>
      </c>
      <c r="I21" s="76">
        <v>0</v>
      </c>
      <c r="J21" s="79">
        <v>0</v>
      </c>
      <c r="K21" s="126" t="s">
        <v>354</v>
      </c>
    </row>
    <row r="22" spans="1:11" ht="25.5" customHeight="1">
      <c r="A22" s="90" t="s">
        <v>29</v>
      </c>
      <c r="B22" s="71"/>
      <c r="C22" s="106" t="s">
        <v>24</v>
      </c>
      <c r="D22" s="183" t="s">
        <v>45</v>
      </c>
      <c r="E22" s="184"/>
      <c r="F22" s="184"/>
      <c r="G22" s="184"/>
      <c r="H22" s="185"/>
      <c r="I22" s="76">
        <f>I23</f>
        <v>0</v>
      </c>
      <c r="J22" s="79">
        <f>J23</f>
        <v>0</v>
      </c>
      <c r="K22" s="77">
        <f>K23</f>
        <v>0</v>
      </c>
    </row>
    <row r="23" spans="1:11" ht="15.75" customHeight="1">
      <c r="A23" s="90" t="s">
        <v>21</v>
      </c>
      <c r="B23" s="71"/>
      <c r="C23" s="72"/>
      <c r="D23" s="107"/>
      <c r="E23" s="108"/>
      <c r="F23" s="108"/>
      <c r="G23" s="108"/>
      <c r="H23" s="109"/>
      <c r="I23" s="76"/>
      <c r="J23" s="79"/>
      <c r="K23" s="77"/>
    </row>
    <row r="24" spans="1:11" ht="22.5">
      <c r="A24" s="45" t="s">
        <v>25</v>
      </c>
      <c r="B24" s="31">
        <v>4</v>
      </c>
      <c r="C24" s="46" t="s">
        <v>20</v>
      </c>
      <c r="D24" s="50"/>
      <c r="E24" s="51"/>
      <c r="F24" s="51"/>
      <c r="G24" s="51"/>
      <c r="H24" s="48"/>
      <c r="I24" s="42">
        <f>+I25</f>
        <v>1031194.1499999911</v>
      </c>
      <c r="J24" s="43">
        <f>+J25</f>
        <v>309967.05000000447</v>
      </c>
      <c r="K24" s="44">
        <f>IF(ISNUMBER(I24),I24,0)-IF(ISNUMBER(J24),J24,0)</f>
        <v>721227.0999999866</v>
      </c>
    </row>
    <row r="25" spans="1:11" ht="33.75">
      <c r="A25" s="45" t="s">
        <v>401</v>
      </c>
      <c r="B25" s="31">
        <v>4</v>
      </c>
      <c r="C25" s="46" t="s">
        <v>20</v>
      </c>
      <c r="D25" s="73" t="s">
        <v>63</v>
      </c>
      <c r="E25" s="51" t="s">
        <v>253</v>
      </c>
      <c r="F25" s="51" t="s">
        <v>115</v>
      </c>
      <c r="G25" s="51" t="s">
        <v>119</v>
      </c>
      <c r="H25" s="48" t="s">
        <v>63</v>
      </c>
      <c r="I25" s="42">
        <f>+I27+I31</f>
        <v>1031194.1499999911</v>
      </c>
      <c r="J25" s="43">
        <f>+J27+J31</f>
        <v>309967.05000000447</v>
      </c>
      <c r="K25" s="44">
        <f>IF(ISNUMBER(I25),I25,0)-IF(ISNUMBER(J25),J25,0)</f>
        <v>721227.0999999866</v>
      </c>
    </row>
    <row r="26" spans="1:11" ht="22.5">
      <c r="A26" s="90" t="s">
        <v>410</v>
      </c>
      <c r="B26" s="71"/>
      <c r="C26" s="106" t="s">
        <v>59</v>
      </c>
      <c r="D26" s="73" t="s">
        <v>63</v>
      </c>
      <c r="E26" s="74" t="s">
        <v>253</v>
      </c>
      <c r="F26" s="74" t="s">
        <v>115</v>
      </c>
      <c r="G26" s="74" t="s">
        <v>119</v>
      </c>
      <c r="H26" s="75" t="s">
        <v>19</v>
      </c>
      <c r="I26" s="76">
        <f aca="true" t="shared" si="0" ref="I26:J28">I27</f>
        <v>-112053495.45</v>
      </c>
      <c r="J26" s="79">
        <f t="shared" si="0"/>
        <v>-45777333.8</v>
      </c>
      <c r="K26" s="77"/>
    </row>
    <row r="27" spans="1:11" ht="23.25" customHeight="1">
      <c r="A27" s="45" t="s">
        <v>406</v>
      </c>
      <c r="B27" s="31">
        <v>4</v>
      </c>
      <c r="C27" s="46" t="s">
        <v>59</v>
      </c>
      <c r="D27" s="73" t="s">
        <v>63</v>
      </c>
      <c r="E27" s="51" t="s">
        <v>402</v>
      </c>
      <c r="F27" s="51" t="s">
        <v>115</v>
      </c>
      <c r="G27" s="51" t="s">
        <v>119</v>
      </c>
      <c r="H27" s="48" t="s">
        <v>19</v>
      </c>
      <c r="I27" s="42">
        <f t="shared" si="0"/>
        <v>-112053495.45</v>
      </c>
      <c r="J27" s="43">
        <f t="shared" si="0"/>
        <v>-45777333.8</v>
      </c>
      <c r="K27" s="104" t="s">
        <v>354</v>
      </c>
    </row>
    <row r="28" spans="1:11" ht="34.5" customHeight="1">
      <c r="A28" s="45" t="s">
        <v>407</v>
      </c>
      <c r="B28" s="31">
        <v>4</v>
      </c>
      <c r="C28" s="46" t="s">
        <v>59</v>
      </c>
      <c r="D28" s="73" t="s">
        <v>63</v>
      </c>
      <c r="E28" s="51" t="s">
        <v>254</v>
      </c>
      <c r="F28" s="51" t="s">
        <v>115</v>
      </c>
      <c r="G28" s="51" t="s">
        <v>119</v>
      </c>
      <c r="H28" s="48" t="s">
        <v>255</v>
      </c>
      <c r="I28" s="42">
        <f t="shared" si="0"/>
        <v>-112053495.45</v>
      </c>
      <c r="J28" s="43">
        <f t="shared" si="0"/>
        <v>-45777333.8</v>
      </c>
      <c r="K28" s="104" t="s">
        <v>354</v>
      </c>
    </row>
    <row r="29" spans="1:11" ht="34.5" customHeight="1">
      <c r="A29" s="45" t="s">
        <v>398</v>
      </c>
      <c r="B29" s="31">
        <v>4</v>
      </c>
      <c r="C29" s="46" t="s">
        <v>59</v>
      </c>
      <c r="D29" s="73" t="s">
        <v>66</v>
      </c>
      <c r="E29" s="51" t="s">
        <v>254</v>
      </c>
      <c r="F29" s="51" t="s">
        <v>117</v>
      </c>
      <c r="G29" s="51" t="s">
        <v>119</v>
      </c>
      <c r="H29" s="48" t="s">
        <v>255</v>
      </c>
      <c r="I29" s="42">
        <v>-112053495.45</v>
      </c>
      <c r="J29" s="43">
        <v>-45777333.8</v>
      </c>
      <c r="K29" s="104" t="s">
        <v>354</v>
      </c>
    </row>
    <row r="30" spans="1:11" ht="22.5" customHeight="1">
      <c r="A30" s="90" t="s">
        <v>411</v>
      </c>
      <c r="B30" s="71"/>
      <c r="C30" s="106" t="s">
        <v>60</v>
      </c>
      <c r="D30" s="73" t="s">
        <v>63</v>
      </c>
      <c r="E30" s="74" t="s">
        <v>253</v>
      </c>
      <c r="F30" s="74" t="s">
        <v>115</v>
      </c>
      <c r="G30" s="74" t="s">
        <v>119</v>
      </c>
      <c r="H30" s="75" t="s">
        <v>403</v>
      </c>
      <c r="I30" s="76">
        <f aca="true" t="shared" si="1" ref="I30:J32">I31</f>
        <v>113084689.6</v>
      </c>
      <c r="J30" s="79">
        <f t="shared" si="1"/>
        <v>46087300.85</v>
      </c>
      <c r="K30" s="77"/>
    </row>
    <row r="31" spans="1:11" ht="26.25" customHeight="1">
      <c r="A31" s="45" t="s">
        <v>404</v>
      </c>
      <c r="B31" s="31">
        <v>4</v>
      </c>
      <c r="C31" s="46" t="s">
        <v>60</v>
      </c>
      <c r="D31" s="73" t="s">
        <v>63</v>
      </c>
      <c r="E31" s="51" t="s">
        <v>402</v>
      </c>
      <c r="F31" s="51" t="s">
        <v>115</v>
      </c>
      <c r="G31" s="51" t="s">
        <v>119</v>
      </c>
      <c r="H31" s="48" t="s">
        <v>403</v>
      </c>
      <c r="I31" s="42">
        <f t="shared" si="1"/>
        <v>113084689.6</v>
      </c>
      <c r="J31" s="43">
        <f t="shared" si="1"/>
        <v>46087300.85</v>
      </c>
      <c r="K31" s="104" t="s">
        <v>354</v>
      </c>
    </row>
    <row r="32" spans="1:11" ht="35.25" customHeight="1">
      <c r="A32" s="45" t="s">
        <v>405</v>
      </c>
      <c r="B32" s="31">
        <v>4</v>
      </c>
      <c r="C32" s="46" t="s">
        <v>60</v>
      </c>
      <c r="D32" s="73" t="s">
        <v>63</v>
      </c>
      <c r="E32" s="51" t="s">
        <v>254</v>
      </c>
      <c r="F32" s="51" t="s">
        <v>115</v>
      </c>
      <c r="G32" s="51" t="s">
        <v>119</v>
      </c>
      <c r="H32" s="48" t="s">
        <v>256</v>
      </c>
      <c r="I32" s="42">
        <f t="shared" si="1"/>
        <v>113084689.6</v>
      </c>
      <c r="J32" s="43">
        <f t="shared" si="1"/>
        <v>46087300.85</v>
      </c>
      <c r="K32" s="104" t="s">
        <v>354</v>
      </c>
    </row>
    <row r="33" spans="1:11" ht="33.75" customHeight="1">
      <c r="A33" s="45" t="s">
        <v>399</v>
      </c>
      <c r="B33" s="31">
        <v>4</v>
      </c>
      <c r="C33" s="46" t="s">
        <v>60</v>
      </c>
      <c r="D33" s="73" t="s">
        <v>66</v>
      </c>
      <c r="E33" s="51" t="s">
        <v>254</v>
      </c>
      <c r="F33" s="51" t="s">
        <v>117</v>
      </c>
      <c r="G33" s="51" t="s">
        <v>119</v>
      </c>
      <c r="H33" s="48" t="s">
        <v>256</v>
      </c>
      <c r="I33" s="42">
        <v>113084689.6</v>
      </c>
      <c r="J33" s="43">
        <v>46087300.85</v>
      </c>
      <c r="K33" s="104" t="s">
        <v>354</v>
      </c>
    </row>
    <row r="34" spans="1:11" ht="22.5" hidden="1">
      <c r="A34" s="45" t="s">
        <v>61</v>
      </c>
      <c r="B34" s="31"/>
      <c r="C34" s="46" t="s">
        <v>59</v>
      </c>
      <c r="D34" s="50"/>
      <c r="E34" s="51"/>
      <c r="F34" s="51"/>
      <c r="G34" s="51"/>
      <c r="H34" s="48"/>
      <c r="I34" s="42"/>
      <c r="J34" s="43"/>
      <c r="K34" s="44">
        <f>IF(ISNUMBER(I34),I34,0)-IF(ISNUMBER(J34),J34,0)</f>
        <v>0</v>
      </c>
    </row>
    <row r="35" spans="1:11" ht="22.5" hidden="1">
      <c r="A35" s="45" t="s">
        <v>62</v>
      </c>
      <c r="B35" s="31"/>
      <c r="C35" s="46" t="s">
        <v>60</v>
      </c>
      <c r="D35" s="50"/>
      <c r="E35" s="51"/>
      <c r="F35" s="51"/>
      <c r="G35" s="51"/>
      <c r="H35" s="48"/>
      <c r="I35" s="42"/>
      <c r="J35" s="43"/>
      <c r="K35" s="44">
        <f>IF(ISNUMBER(I35),I35,0)-IF(ISNUMBER(J35),J35,0)</f>
        <v>0</v>
      </c>
    </row>
    <row r="36" spans="1:11" ht="12.75">
      <c r="A36" s="67"/>
      <c r="B36" s="31"/>
      <c r="C36" s="68"/>
      <c r="D36" s="68"/>
      <c r="E36" s="68"/>
      <c r="F36" s="68"/>
      <c r="G36" s="68"/>
      <c r="H36" s="68"/>
      <c r="I36" s="69"/>
      <c r="J36" s="69"/>
      <c r="K36" s="69"/>
    </row>
    <row r="37" spans="1:11" ht="12.75" customHeight="1" hidden="1">
      <c r="A37" s="21" t="s">
        <v>355</v>
      </c>
      <c r="B37" s="21"/>
      <c r="C37" s="35"/>
      <c r="D37" s="23"/>
      <c r="E37" s="23"/>
      <c r="F37" s="23"/>
      <c r="G37" s="23"/>
      <c r="H37" s="23"/>
      <c r="I37" s="23"/>
      <c r="J37" s="23"/>
      <c r="K37" s="23"/>
    </row>
    <row r="38" spans="1:11" ht="10.5" customHeight="1" hidden="1">
      <c r="A38" s="40" t="s">
        <v>347</v>
      </c>
      <c r="B38" s="11"/>
      <c r="C38" s="35"/>
      <c r="D38" s="23"/>
      <c r="E38" s="23"/>
      <c r="F38" s="23"/>
      <c r="G38" s="23"/>
      <c r="H38" s="23"/>
      <c r="I38" s="23"/>
      <c r="J38" s="23"/>
      <c r="K38" s="23"/>
    </row>
    <row r="39" spans="1:11" ht="24.75" customHeight="1" hidden="1">
      <c r="A39" s="11"/>
      <c r="B39" s="11"/>
      <c r="C39" s="35"/>
      <c r="D39" s="23"/>
      <c r="E39" s="23"/>
      <c r="F39" s="23"/>
      <c r="G39" s="23"/>
      <c r="H39" s="23"/>
      <c r="I39" s="23"/>
      <c r="J39" s="23"/>
      <c r="K39" s="23"/>
    </row>
    <row r="40" spans="1:11" ht="12.75" customHeight="1" hidden="1">
      <c r="A40" s="21" t="s">
        <v>356</v>
      </c>
      <c r="B40" s="21"/>
      <c r="C40" s="35"/>
      <c r="D40" s="23"/>
      <c r="E40" s="23"/>
      <c r="F40" s="23"/>
      <c r="G40" s="23"/>
      <c r="H40" s="23"/>
      <c r="I40" s="23"/>
      <c r="J40" s="23"/>
      <c r="K40" s="23"/>
    </row>
    <row r="41" spans="1:11" ht="10.5" customHeight="1" hidden="1">
      <c r="A41" s="11"/>
      <c r="B41" s="11"/>
      <c r="C41" s="35"/>
      <c r="D41" s="23"/>
      <c r="E41" s="23"/>
      <c r="F41" s="23"/>
      <c r="G41" s="23"/>
      <c r="H41" s="23"/>
      <c r="I41" s="23"/>
      <c r="J41" s="23"/>
      <c r="K41" s="23"/>
    </row>
    <row r="42" spans="3:11" ht="12.75" customHeight="1" hidden="1">
      <c r="C42" s="35"/>
      <c r="D42" s="23"/>
      <c r="E42" s="23"/>
      <c r="F42" s="23"/>
      <c r="G42" s="23"/>
      <c r="H42" s="23"/>
      <c r="I42" s="23"/>
      <c r="J42" s="23"/>
      <c r="K42" s="23"/>
    </row>
    <row r="43" spans="1:11" ht="24" customHeight="1" hidden="1">
      <c r="A43" s="11" t="s">
        <v>16</v>
      </c>
      <c r="B43" s="11"/>
      <c r="C43" s="35"/>
      <c r="D43" s="23"/>
      <c r="E43" s="23"/>
      <c r="F43" s="23"/>
      <c r="G43" s="23"/>
      <c r="H43" s="23"/>
      <c r="I43" s="23"/>
      <c r="J43" s="23"/>
      <c r="K43" s="23"/>
    </row>
    <row r="44" spans="1:11" ht="9.75" customHeight="1" hidden="1">
      <c r="A44" s="11" t="s">
        <v>17</v>
      </c>
      <c r="B44" s="11"/>
      <c r="C44" s="35"/>
      <c r="D44" s="23"/>
      <c r="E44" s="23"/>
      <c r="F44" s="23"/>
      <c r="G44" s="23"/>
      <c r="H44" s="23"/>
      <c r="I44" s="23"/>
      <c r="J44" s="23"/>
      <c r="K44" s="23"/>
    </row>
    <row r="45" spans="1:11" ht="12.75" customHeight="1" hidden="1">
      <c r="A45" s="11"/>
      <c r="B45" s="11"/>
      <c r="C45" s="35"/>
      <c r="D45" s="23"/>
      <c r="E45" s="23"/>
      <c r="F45" s="23"/>
      <c r="G45" s="23"/>
      <c r="H45" s="23"/>
      <c r="I45" s="23"/>
      <c r="J45" s="23"/>
      <c r="K45" s="23"/>
    </row>
    <row r="46" spans="1:11" ht="12.75" customHeight="1" hidden="1">
      <c r="A46" s="11" t="s">
        <v>30</v>
      </c>
      <c r="B46" s="11"/>
      <c r="C46" s="35"/>
      <c r="D46" s="23"/>
      <c r="E46" s="23"/>
      <c r="F46" s="23"/>
      <c r="G46" s="23"/>
      <c r="H46" s="23"/>
      <c r="I46" s="23"/>
      <c r="J46" s="23"/>
      <c r="K46" s="23"/>
    </row>
    <row r="47" spans="1:11" ht="12.75" customHeight="1" hidden="1">
      <c r="A47" s="31"/>
      <c r="B47" s="31"/>
      <c r="C47" s="35"/>
      <c r="D47" s="23"/>
      <c r="E47" s="23"/>
      <c r="F47" s="23"/>
      <c r="G47" s="23"/>
      <c r="H47" s="23"/>
      <c r="I47" s="23"/>
      <c r="J47" s="23"/>
      <c r="K47" s="23"/>
    </row>
    <row r="48" spans="1:11" ht="12.75" customHeight="1" hidden="1">
      <c r="A48" s="31"/>
      <c r="B48" s="31"/>
      <c r="C48" s="35"/>
      <c r="D48" s="23"/>
      <c r="E48" s="23"/>
      <c r="F48" s="23"/>
      <c r="G48" s="23"/>
      <c r="H48" s="23"/>
      <c r="I48" s="23"/>
      <c r="J48" s="23"/>
      <c r="K48" s="23"/>
    </row>
    <row r="49" spans="1:11" ht="12.75" customHeight="1">
      <c r="A49" s="31" t="s">
        <v>358</v>
      </c>
      <c r="B49" s="31"/>
      <c r="C49" s="35"/>
      <c r="D49" s="23"/>
      <c r="E49" s="23"/>
      <c r="F49" s="23"/>
      <c r="G49" s="23"/>
      <c r="H49" s="23"/>
      <c r="I49" s="23"/>
      <c r="J49" s="23"/>
      <c r="K49" s="23"/>
    </row>
    <row r="50" spans="1:11" ht="12.75" customHeight="1">
      <c r="A50" s="180" t="s">
        <v>359</v>
      </c>
      <c r="B50" s="180"/>
      <c r="C50" s="180"/>
      <c r="D50" s="180"/>
      <c r="E50" s="180"/>
      <c r="F50" s="180"/>
      <c r="G50" s="180"/>
      <c r="H50" s="181" t="s">
        <v>360</v>
      </c>
      <c r="I50" s="181"/>
      <c r="J50" s="181"/>
      <c r="K50" s="23"/>
    </row>
    <row r="51" spans="1:11" ht="22.5" customHeight="1">
      <c r="A51" s="31"/>
      <c r="B51" s="31"/>
      <c r="C51" s="35"/>
      <c r="D51" s="23"/>
      <c r="E51" s="23"/>
      <c r="F51" s="23"/>
      <c r="G51" s="23"/>
      <c r="H51" s="23"/>
      <c r="I51" s="23"/>
      <c r="J51" s="23"/>
      <c r="K51" s="23"/>
    </row>
    <row r="52" spans="1:9" ht="11.25" customHeight="1">
      <c r="A52" s="11"/>
      <c r="B52" s="11"/>
      <c r="C52" s="11"/>
      <c r="D52" s="21"/>
      <c r="E52" s="21"/>
      <c r="F52" s="21"/>
      <c r="G52" s="21"/>
      <c r="H52" s="21"/>
      <c r="I52" s="37"/>
    </row>
    <row r="53" spans="1:9" ht="11.25" customHeight="1">
      <c r="A53" s="11" t="s">
        <v>504</v>
      </c>
      <c r="B53" s="11"/>
      <c r="C53" s="182" t="s">
        <v>361</v>
      </c>
      <c r="D53" s="182"/>
      <c r="E53" s="182"/>
      <c r="F53" s="182"/>
      <c r="G53" s="182"/>
      <c r="H53" s="182"/>
      <c r="I53" s="37" t="s">
        <v>505</v>
      </c>
    </row>
    <row r="54" spans="1:9" ht="11.25" customHeight="1">
      <c r="A54" s="11"/>
      <c r="B54" s="11"/>
      <c r="C54" s="11"/>
      <c r="D54" s="21"/>
      <c r="E54" s="21"/>
      <c r="F54" s="21"/>
      <c r="G54" s="21"/>
      <c r="H54" s="21"/>
      <c r="I54" s="37"/>
    </row>
    <row r="55" spans="1:9" ht="11.25" customHeight="1">
      <c r="A55" s="11"/>
      <c r="B55" s="11"/>
      <c r="C55" s="11"/>
      <c r="D55" s="21"/>
      <c r="E55" s="21"/>
      <c r="F55" s="21"/>
      <c r="G55" s="21"/>
      <c r="H55" s="21"/>
      <c r="I55" s="37"/>
    </row>
    <row r="56" spans="1:9" ht="11.25" customHeight="1">
      <c r="A56" s="11"/>
      <c r="B56" s="11"/>
      <c r="C56" s="11"/>
      <c r="D56" s="21"/>
      <c r="E56" s="21"/>
      <c r="F56" s="21"/>
      <c r="G56" s="21"/>
      <c r="H56" s="21"/>
      <c r="I56" s="37"/>
    </row>
    <row r="57" spans="1:9" ht="11.25" customHeight="1">
      <c r="A57" s="11"/>
      <c r="B57" s="11"/>
      <c r="C57" s="11"/>
      <c r="D57" s="21"/>
      <c r="E57" s="21"/>
      <c r="F57" s="21"/>
      <c r="G57" s="21"/>
      <c r="H57" s="21"/>
      <c r="I57" s="37"/>
    </row>
    <row r="58" spans="1:9" ht="11.25" customHeight="1">
      <c r="A58" s="11"/>
      <c r="B58" s="11"/>
      <c r="C58" s="11"/>
      <c r="D58" s="21"/>
      <c r="E58" s="21"/>
      <c r="F58" s="21"/>
      <c r="G58" s="21"/>
      <c r="H58" s="21"/>
      <c r="I58" s="37"/>
    </row>
    <row r="59" spans="1:9" ht="11.25" customHeight="1">
      <c r="A59" s="11"/>
      <c r="B59" s="11"/>
      <c r="C59" s="11"/>
      <c r="D59" s="21"/>
      <c r="E59" s="21"/>
      <c r="F59" s="21"/>
      <c r="G59" s="21"/>
      <c r="H59" s="21"/>
      <c r="I59" s="37"/>
    </row>
    <row r="60" spans="1:9" ht="11.25" customHeight="1">
      <c r="A60" s="11"/>
      <c r="B60" s="11"/>
      <c r="C60" s="11"/>
      <c r="D60" s="21"/>
      <c r="E60" s="21"/>
      <c r="F60" s="21"/>
      <c r="G60" s="21"/>
      <c r="H60" s="21"/>
      <c r="I60" s="37"/>
    </row>
    <row r="61" spans="1:9" ht="11.25" customHeight="1">
      <c r="A61" s="11"/>
      <c r="B61" s="11"/>
      <c r="C61" s="11"/>
      <c r="D61" s="21"/>
      <c r="E61" s="21"/>
      <c r="F61" s="21"/>
      <c r="G61" s="21"/>
      <c r="H61" s="21"/>
      <c r="I61" s="37"/>
    </row>
    <row r="62" spans="1:9" ht="11.25" customHeight="1">
      <c r="A62" s="11"/>
      <c r="B62" s="11"/>
      <c r="C62" s="11"/>
      <c r="D62" s="21"/>
      <c r="E62" s="21"/>
      <c r="F62" s="21"/>
      <c r="G62" s="21"/>
      <c r="H62" s="21"/>
      <c r="I62" s="37"/>
    </row>
    <row r="63" spans="1:9" ht="11.25" customHeight="1">
      <c r="A63" s="11"/>
      <c r="B63" s="11"/>
      <c r="C63" s="11"/>
      <c r="D63" s="21"/>
      <c r="E63" s="21"/>
      <c r="F63" s="21"/>
      <c r="G63" s="21"/>
      <c r="H63" s="21"/>
      <c r="I63" s="37"/>
    </row>
    <row r="64" spans="1:9" ht="11.25" customHeight="1">
      <c r="A64" s="11"/>
      <c r="B64" s="11"/>
      <c r="C64" s="11"/>
      <c r="D64" s="21"/>
      <c r="E64" s="21"/>
      <c r="F64" s="21"/>
      <c r="G64" s="21"/>
      <c r="H64" s="21"/>
      <c r="I64" s="37"/>
    </row>
    <row r="65" spans="1:9" ht="11.25" customHeight="1">
      <c r="A65" s="11"/>
      <c r="B65" s="11"/>
      <c r="C65" s="11"/>
      <c r="D65" s="21"/>
      <c r="E65" s="21"/>
      <c r="F65" s="21"/>
      <c r="G65" s="21"/>
      <c r="H65" s="21"/>
      <c r="I65" s="37"/>
    </row>
    <row r="66" spans="1:9" ht="11.25" customHeight="1">
      <c r="A66" s="11"/>
      <c r="B66" s="11"/>
      <c r="C66" s="11"/>
      <c r="D66" s="21"/>
      <c r="E66" s="21"/>
      <c r="F66" s="21"/>
      <c r="G66" s="21"/>
      <c r="H66" s="21"/>
      <c r="I66" s="37"/>
    </row>
    <row r="67" spans="1:9" ht="11.25" customHeight="1">
      <c r="A67" s="11"/>
      <c r="B67" s="11"/>
      <c r="C67" s="11"/>
      <c r="D67" s="21"/>
      <c r="E67" s="21"/>
      <c r="F67" s="21"/>
      <c r="G67" s="21"/>
      <c r="H67" s="21"/>
      <c r="I67" s="37"/>
    </row>
    <row r="68" spans="1:9" ht="11.25" customHeight="1">
      <c r="A68" s="11"/>
      <c r="B68" s="11"/>
      <c r="C68" s="11"/>
      <c r="D68" s="21"/>
      <c r="E68" s="21"/>
      <c r="F68" s="21"/>
      <c r="G68" s="21"/>
      <c r="H68" s="21"/>
      <c r="I68" s="37"/>
    </row>
    <row r="69" spans="1:9" ht="11.25" customHeight="1">
      <c r="A69" s="11"/>
      <c r="B69" s="11"/>
      <c r="C69" s="11"/>
      <c r="D69" s="21"/>
      <c r="E69" s="21"/>
      <c r="F69" s="21"/>
      <c r="G69" s="21"/>
      <c r="H69" s="21"/>
      <c r="I69" s="37"/>
    </row>
    <row r="70" spans="1:9" ht="11.25" customHeight="1">
      <c r="A70" s="11"/>
      <c r="B70" s="11"/>
      <c r="C70" s="11"/>
      <c r="D70" s="21"/>
      <c r="E70" s="21"/>
      <c r="F70" s="21"/>
      <c r="G70" s="21"/>
      <c r="H70" s="21"/>
      <c r="I70" s="37"/>
    </row>
    <row r="71" spans="1:9" ht="11.25" customHeight="1">
      <c r="A71" s="11"/>
      <c r="B71" s="11"/>
      <c r="C71" s="11"/>
      <c r="D71" s="21"/>
      <c r="E71" s="21"/>
      <c r="F71" s="21"/>
      <c r="G71" s="21"/>
      <c r="H71" s="21"/>
      <c r="I71" s="37"/>
    </row>
    <row r="72" spans="1:2" ht="23.25" customHeight="1">
      <c r="A72" s="11"/>
      <c r="B72" s="11"/>
    </row>
    <row r="73" ht="9.75" customHeight="1"/>
    <row r="74" spans="1:8" ht="12.75" customHeight="1">
      <c r="A74" s="21"/>
      <c r="B74" s="21"/>
      <c r="C74" s="21"/>
      <c r="D74" s="3"/>
      <c r="E74" s="3"/>
      <c r="F74" s="3"/>
      <c r="G74" s="3"/>
      <c r="H74" s="3"/>
    </row>
  </sheetData>
  <sheetProtection/>
  <mergeCells count="13">
    <mergeCell ref="D4:H4"/>
    <mergeCell ref="D5:H5"/>
    <mergeCell ref="D8:H8"/>
    <mergeCell ref="D9:H9"/>
    <mergeCell ref="D6:H6"/>
    <mergeCell ref="D7:H7"/>
    <mergeCell ref="A50:G50"/>
    <mergeCell ref="H50:J50"/>
    <mergeCell ref="C53:H53"/>
    <mergeCell ref="D22:H22"/>
    <mergeCell ref="D10:H10"/>
    <mergeCell ref="D11:H11"/>
    <mergeCell ref="D12:H12"/>
  </mergeCells>
  <printOptions/>
  <pageMargins left="0.5905511811023623" right="0.1968503937007874" top="0.1968503937007874" bottom="0.1968503937007874" header="0" footer="0"/>
  <pageSetup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2014-07-10T04:12:19Z</cp:lastPrinted>
  <dcterms:created xsi:type="dcterms:W3CDTF">1999-06-18T11:49:53Z</dcterms:created>
  <dcterms:modified xsi:type="dcterms:W3CDTF">2014-07-10T04:12:22Z</dcterms:modified>
  <cp:category/>
  <cp:version/>
  <cp:contentType/>
  <cp:contentStatus/>
</cp:coreProperties>
</file>