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'Лист1'!$11:$14</definedName>
    <definedName name="_xlnm.Print_Titles" localSheetId="1">'Лист2'!$3:$6</definedName>
  </definedNames>
  <calcPr fullCalcOnLoad="1"/>
</workbook>
</file>

<file path=xl/sharedStrings.xml><?xml version="1.0" encoding="utf-8"?>
<sst xmlns="http://schemas.openxmlformats.org/spreadsheetml/2006/main" count="2609" uniqueCount="427">
  <si>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</si>
  <si>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</si>
  <si>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</si>
  <si>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</si>
  <si>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</si>
  <si>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</si>
  <si>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</si>
  <si>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</si>
  <si>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</si>
  <si>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Код источника</t>
  </si>
  <si>
    <t>финансирования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</si>
  <si>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</si>
  <si>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</si>
  <si>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</si>
  <si>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</si>
  <si>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</si>
  <si>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</si>
  <si>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</si>
  <si>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</si>
  <si>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</si>
  <si>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</si>
  <si>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</si>
  <si>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</si>
  <si>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</si>
  <si>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</si>
  <si>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</si>
  <si>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</si>
  <si>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</si>
  <si>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источники внутреннего финансирования бюджетов</t>
  </si>
  <si>
    <t>источники внешнего финансирования бюджетов</t>
  </si>
  <si>
    <t>"________"    ________________________  200___  г.</t>
  </si>
  <si>
    <t>0503117</t>
  </si>
  <si>
    <t xml:space="preserve">Неисполненные </t>
  </si>
  <si>
    <t xml:space="preserve">              Форма 0503117  с.2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</si>
  <si>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</si>
  <si>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</si>
  <si>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</si>
  <si>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</si>
  <si>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</si>
  <si>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</si>
  <si>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ОТЧЕТ ОБ ИСПОЛНЕНИИ БЮДЖЕТА</t>
  </si>
  <si>
    <t xml:space="preserve">                                  3. Источники финансирования дефицитов бюджетов</t>
  </si>
  <si>
    <t xml:space="preserve">                        Форма 0503117  с.3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</si>
  <si>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</si>
  <si>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</si>
  <si>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</si>
  <si>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</si>
  <si>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</si>
  <si>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</si>
  <si>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>Наименование публично-правового образования   ________________________________________________________________________________________________________________________</t>
  </si>
  <si>
    <t>010</t>
  </si>
  <si>
    <t>из них:</t>
  </si>
  <si>
    <t>Код дохода по бюджетной классификацией</t>
  </si>
  <si>
    <t>по бюджетной</t>
  </si>
  <si>
    <t>классификацией</t>
  </si>
  <si>
    <t>Наименование финансового органа_______________________________________________</t>
  </si>
  <si>
    <t xml:space="preserve">  по ОКЕИ</t>
  </si>
  <si>
    <t>Форма по ОКУД</t>
  </si>
  <si>
    <t>Периодичность:  месячная</t>
  </si>
  <si>
    <t>дефицита бюджета</t>
  </si>
  <si>
    <t xml:space="preserve">по бюджетной   </t>
  </si>
  <si>
    <t>классификации</t>
  </si>
  <si>
    <t>710</t>
  </si>
  <si>
    <t>720</t>
  </si>
  <si>
    <t>увеличение остатков средств</t>
  </si>
  <si>
    <t>уменьшение остатка средств</t>
  </si>
  <si>
    <t>000</t>
  </si>
  <si>
    <t>182</t>
  </si>
  <si>
    <t>062</t>
  </si>
  <si>
    <t>920</t>
  </si>
  <si>
    <t>10000000</t>
  </si>
  <si>
    <t>10100000</t>
  </si>
  <si>
    <t>10102000</t>
  </si>
  <si>
    <t>10102010</t>
  </si>
  <si>
    <t>10102020</t>
  </si>
  <si>
    <t>10102021</t>
  </si>
  <si>
    <t>10102022</t>
  </si>
  <si>
    <t>10102030</t>
  </si>
  <si>
    <t>10102040</t>
  </si>
  <si>
    <t>10500000</t>
  </si>
  <si>
    <t>10501000</t>
  </si>
  <si>
    <t>10501010</t>
  </si>
  <si>
    <t>10501011</t>
  </si>
  <si>
    <t>10501012</t>
  </si>
  <si>
    <t>10501020</t>
  </si>
  <si>
    <t>10501021</t>
  </si>
  <si>
    <t>10501022</t>
  </si>
  <si>
    <t>10503000</t>
  </si>
  <si>
    <t>10600000</t>
  </si>
  <si>
    <t>10601030</t>
  </si>
  <si>
    <t>10604000</t>
  </si>
  <si>
    <t>10604010</t>
  </si>
  <si>
    <t>10604012</t>
  </si>
  <si>
    <t>10606010</t>
  </si>
  <si>
    <t>10606013</t>
  </si>
  <si>
    <t>10606020</t>
  </si>
  <si>
    <t>10606023</t>
  </si>
  <si>
    <t>10900000</t>
  </si>
  <si>
    <t>10904000</t>
  </si>
  <si>
    <t>11100000</t>
  </si>
  <si>
    <t>11105000</t>
  </si>
  <si>
    <t>11105010</t>
  </si>
  <si>
    <t>11105030</t>
  </si>
  <si>
    <t>11105035</t>
  </si>
  <si>
    <t>11109000</t>
  </si>
  <si>
    <t>11109045</t>
  </si>
  <si>
    <t>11300000</t>
  </si>
  <si>
    <t>11400000</t>
  </si>
  <si>
    <t>11402000</t>
  </si>
  <si>
    <t>11406000</t>
  </si>
  <si>
    <t>11406010</t>
  </si>
  <si>
    <t>11700000</t>
  </si>
  <si>
    <t>11705000</t>
  </si>
  <si>
    <t>11705050</t>
  </si>
  <si>
    <t>20000000</t>
  </si>
  <si>
    <t>20200000</t>
  </si>
  <si>
    <t>20201000</t>
  </si>
  <si>
    <t>20201001</t>
  </si>
  <si>
    <t>20203000</t>
  </si>
  <si>
    <t>20203015</t>
  </si>
  <si>
    <t>20700000</t>
  </si>
  <si>
    <t>20705000</t>
  </si>
  <si>
    <t>00</t>
  </si>
  <si>
    <t>01</t>
  </si>
  <si>
    <t>10</t>
  </si>
  <si>
    <t>02</t>
  </si>
  <si>
    <t>0000</t>
  </si>
  <si>
    <t>110</t>
  </si>
  <si>
    <t>120</t>
  </si>
  <si>
    <t>130</t>
  </si>
  <si>
    <t>410</t>
  </si>
  <si>
    <t>430</t>
  </si>
  <si>
    <t>180</t>
  </si>
  <si>
    <t>151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</si>
  <si>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</si>
  <si>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</si>
  <si>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</si>
  <si>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</si>
  <si>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</si>
  <si>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 взносов, увеличенных на сумму, рассчитанную исходя из действующей ставки рефинансирования, процентных доходов по вкладам в банках (за исключением срочных пенсионных вкладов, внесенных на срок не менее 6 месяцев), в виде материальной выгоды от экономии на процентах при получении заемных (кредитных) средств 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</si>
  <si>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</si>
  <si>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</si>
  <si>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</si>
  <si>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</si>
  <si>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</si>
  <si>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</si>
  <si>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</t>
  </si>
  <si>
    <t xml:space="preserve">Единый сельскохозяйственный налог (за налоговые периоды, истекшие до 1 января 2011 года) </t>
  </si>
  <si>
    <t>НАЛОГИ НА ИМУЩЕСТВО</t>
  </si>
  <si>
    <t>Налог на имущество физических лиц, зачисляемый в бюджет поселений</t>
  </si>
  <si>
    <t>Транспортный налог</t>
  </si>
  <si>
    <t>!!! Введите наименование !!!</t>
  </si>
  <si>
    <t>Транспортный налог с физических лиц</t>
  </si>
  <si>
    <t>Земельный налог, взимаемый по ставке, установленной пп1 п1 ст.394 НК РФ</t>
  </si>
  <si>
    <t>Земельный налог, взимаемый по ставке, установленной пп 1 п 1 ст.394 НК РФ , зачисляемый в бюджет поселений</t>
  </si>
  <si>
    <t>Земельный налог, взимаемый по ставке, установленной пп 2  п 1 ст.394 НК РФ</t>
  </si>
  <si>
    <t>Земельный налог, взимаемый по ставке, установленной пп 2 п 1 ст.394 НК РФ, зачисляемый в бюджеты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</si>
  <si>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</si>
  <si>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</si>
  <si>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года0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</si>
  <si>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</si>
  <si>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
</t>
  </si>
  <si>
    <t xml:space="preserve">Доходы,  получаемые  в  виде  арендной  платы  за  земельные участки, государственная  собственность  на которые не разграничена и которые  расположены в границах поселений, а также средства от продажи  права на заключение  договоров  аренды  указанных земельных участков
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</si>
  <si>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</si>
  <si>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</si>
  <si>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 xml:space="preserve">Прочие доходы от использования имущества и прав, находящихся в государственной и  муниципальной собственности  (за исключением имущества  автономных   учреждений, а также   имущества   государственных   и  муниципальных унитарных предприятий,  в том числе казенных)
</t>
  </si>
  <si>
    <t xml:space="preserve">Прочие поступления от использования имущества, находящегося в собственности поселений (за
исключением имущества муниципальных автономных учреждений, а также имущества муниципальных унитарных предприятий, в том числе казенных)
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</si>
  <si>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</si>
  <si>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</si>
  <si>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бюджетов поселений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</si>
  <si>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</si>
  <si>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</si>
  <si>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</si>
  <si>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иного имущества, находящегося в муниципальной собственности (в части реализации основных средств по указанному имуществу)</t>
  </si>
  <si>
    <t xml:space="preserve"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
</t>
  </si>
  <si>
    <t>ПРОЧИЕ НЕНАЛОГОВЫЕ ДОХОДЫ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</si>
  <si>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</si>
  <si>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</si>
  <si>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</si>
  <si>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</si>
  <si>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</si>
  <si>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Дотации бюджетам поселений на выравнивание уровня бюджетной обеспеченности</t>
  </si>
  <si>
    <t>Дотации бюджетам поселений на выравнивание бюджетной обеспеченности</t>
  </si>
  <si>
    <t xml:space="preserve"> Средства, получаемые на компенсацию дополнительных расходов, возникающих в результате решений, принятых органами власти другого уровня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</si>
  <si>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</si>
  <si>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</si>
  <si>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Прочие безвозмездные поступления в бюджеты поселений</t>
  </si>
  <si>
    <t/>
  </si>
  <si>
    <t>0103</t>
  </si>
  <si>
    <t>0104</t>
  </si>
  <si>
    <t>0111</t>
  </si>
  <si>
    <t>0113</t>
  </si>
  <si>
    <t>0203</t>
  </si>
  <si>
    <t>0309</t>
  </si>
  <si>
    <t>0412</t>
  </si>
  <si>
    <t>0501</t>
  </si>
  <si>
    <t>0502</t>
  </si>
  <si>
    <t>0503</t>
  </si>
  <si>
    <t>0801</t>
  </si>
  <si>
    <t>1003</t>
  </si>
  <si>
    <t>1101</t>
  </si>
  <si>
    <t>1202</t>
  </si>
  <si>
    <t>1301</t>
  </si>
  <si>
    <t>0021200</t>
  </si>
  <si>
    <t>0020400</t>
  </si>
  <si>
    <t>0020800</t>
  </si>
  <si>
    <t>9000000</t>
  </si>
  <si>
    <t>0700500</t>
  </si>
  <si>
    <t>0920304</t>
  </si>
  <si>
    <t>7950900</t>
  </si>
  <si>
    <t>7957500</t>
  </si>
  <si>
    <t>0013600</t>
  </si>
  <si>
    <t>2180100</t>
  </si>
  <si>
    <t>3400300</t>
  </si>
  <si>
    <t>7959000</t>
  </si>
  <si>
    <t>3510500</t>
  </si>
  <si>
    <t>5201559</t>
  </si>
  <si>
    <t>5220300</t>
  </si>
  <si>
    <t>7951006</t>
  </si>
  <si>
    <t>7956200</t>
  </si>
  <si>
    <t>7957600</t>
  </si>
  <si>
    <t>7954500</t>
  </si>
  <si>
    <t>6000521</t>
  </si>
  <si>
    <t>0650300</t>
  </si>
  <si>
    <t>013</t>
  </si>
  <si>
    <t>006</t>
  </si>
  <si>
    <t>001</t>
  </si>
  <si>
    <t>220</t>
  </si>
  <si>
    <t>226</t>
  </si>
  <si>
    <t>210</t>
  </si>
  <si>
    <t>211</t>
  </si>
  <si>
    <t>213</t>
  </si>
  <si>
    <t>221</t>
  </si>
  <si>
    <t>222</t>
  </si>
  <si>
    <t>223</t>
  </si>
  <si>
    <t>224</t>
  </si>
  <si>
    <t>225</t>
  </si>
  <si>
    <t>290</t>
  </si>
  <si>
    <t>300</t>
  </si>
  <si>
    <t>310</t>
  </si>
  <si>
    <t>340</t>
  </si>
  <si>
    <t>260</t>
  </si>
  <si>
    <t>262</t>
  </si>
  <si>
    <t>240</t>
  </si>
  <si>
    <t>242</t>
  </si>
  <si>
    <t>241</t>
  </si>
  <si>
    <t>250</t>
  </si>
  <si>
    <t>251</t>
  </si>
  <si>
    <t>230</t>
  </si>
  <si>
    <t>231</t>
  </si>
  <si>
    <t>АДМИНИСТРАЦИЯ МУНИЦИПАЛЬНОГО ОБРАЗОВАНИЯ "ГОРОД ЕРМОЛИНО"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</si>
  <si>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</si>
  <si>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</si>
  <si>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Выполнение функций органами местного самоуправления</t>
  </si>
  <si>
    <t>РАСХОДЫ</t>
  </si>
  <si>
    <t>Приобретение услуг</t>
  </si>
  <si>
    <t>Прочие услуги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</si>
  <si>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</si>
  <si>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</si>
  <si>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Оплата труда и начисления на оплату труда</t>
  </si>
  <si>
    <t>Заработная плата</t>
  </si>
  <si>
    <t>Начисления на оплату труда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</si>
  <si>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</si>
  <si>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</si>
  <si>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</si>
  <si>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</si>
  <si>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</si>
  <si>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</si>
  <si>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</si>
  <si>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</si>
  <si>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</si>
  <si>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Глава местной администрации (исполнительно-распорядительного органа муниципального образования)</t>
  </si>
  <si>
    <t>*Расходы бюджетных учреждений, осуществляющих предпринимательскую и иную предпринимательскую и иную приносящую доход деятельность</t>
  </si>
  <si>
    <t>Выплаты стимулирующего характера руководителям исполнительно-распорядительных органов муниципальных образований</t>
  </si>
  <si>
    <t>Резервные фонды</t>
  </si>
  <si>
    <t>Резервные фонды местных администраций</t>
  </si>
  <si>
    <t>Социальное обеспечение</t>
  </si>
  <si>
    <t>Пособия по социальной помощи населению</t>
  </si>
  <si>
    <t>Другие общегосударственные вопросы</t>
  </si>
  <si>
    <t>Общегородские расходы</t>
  </si>
  <si>
    <t>Кадровая политика муниципального образования "Городское поселение "Город Ермолино" на 2011-2014 г.г."</t>
  </si>
  <si>
    <t>Программа "Укрепление МТБ органов местного самоуправления в 2011-2014 гг."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</si>
  <si>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</si>
  <si>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</si>
  <si>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</si>
  <si>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</si>
  <si>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</si>
  <si>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</si>
  <si>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</si>
  <si>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Безвозмездные и безвозвратные перечисления организациям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</si>
  <si>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</si>
  <si>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Коммунальное хозяйство</t>
  </si>
  <si>
    <t>Мероприятия в области коммунального хозяйства</t>
  </si>
  <si>
    <t>Безвозмездные и безвозвратные перечисления государственным и муниципальным организациям</t>
  </si>
  <si>
    <t>Подготовка объектов жилищно-коммунального хозяйства и социальной сферы к работе в осенне-зимний период 2011/12 года</t>
  </si>
  <si>
    <t>Капитальный ремонт сетей водопровода муниципальных форм собственности в рамках реализации  ДЦП "Чистая вода в Калужской области " на 2011-2017 годы"</t>
  </si>
  <si>
    <t>Программа "Комплексного развития систем коммунальной инфраструктуры МО ГП "Город Ермолино" на 2011-2013 гг."</t>
  </si>
  <si>
    <t>Программа "Повышение энергетической эффективности предприятия МУП "ЕТС" в 2010-2012 гг."</t>
  </si>
  <si>
    <t>Программа "Повышение эффективности предприятия МУП "ЕТС" по водоснабжению в 2010-2012 гг."</t>
  </si>
  <si>
    <t>Благоустройство</t>
  </si>
  <si>
    <t>Иные межбюджетные трансферты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</si>
  <si>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</si>
  <si>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</si>
  <si>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Культура</t>
  </si>
  <si>
    <t>Выполнение функций бюджетными учреждениями</t>
  </si>
  <si>
    <t>Социальное обеспечение населения</t>
  </si>
  <si>
    <t>Социальные выплаты</t>
  </si>
  <si>
    <t>Физическая культура</t>
  </si>
  <si>
    <t>Периодическая печать и издательства</t>
  </si>
  <si>
    <t xml:space="preserve">Обслуживание внутреннего государственного и муниципального долга </t>
  </si>
  <si>
    <t>Процентные платежи по муниципальному долгу</t>
  </si>
  <si>
    <t>Обслуживание долговых обязательств</t>
  </si>
  <si>
    <t>Обслуживание внутренних долговых обязательств</t>
  </si>
  <si>
    <t>01020000</t>
  </si>
  <si>
    <t>01030000</t>
  </si>
  <si>
    <t>800</t>
  </si>
  <si>
    <t>810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</si>
  <si>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</si>
  <si>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ввалюте Российской Федерации</t>
  </si>
  <si>
    <t>01050000</t>
  </si>
  <si>
    <t>01050201</t>
  </si>
  <si>
    <t>510</t>
  </si>
  <si>
    <t>610</t>
  </si>
  <si>
    <t>Изменение остатков средств на счетах по уучету средств бюджета</t>
  </si>
  <si>
    <t>Изменение прочих остатков денежных средств бюджета</t>
  </si>
  <si>
    <t>Администрация муниципального образования</t>
  </si>
  <si>
    <t>"Городское поселение "Город Ермолино"</t>
  </si>
  <si>
    <t xml:space="preserve">          по ОКПО</t>
  </si>
  <si>
    <t>ГП "Город Ермолино"</t>
  </si>
  <si>
    <t>29206557000</t>
  </si>
  <si>
    <t xml:space="preserve"> Руководитель     __________________            Исаев А.А.</t>
  </si>
  <si>
    <t xml:space="preserve">  </t>
  </si>
  <si>
    <t>Руководитель финансово-   __________________         Гусаковская Н.А.</t>
  </si>
  <si>
    <t xml:space="preserve">экономической службы       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</si>
  <si>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Налогового кодекса РФ</t>
  </si>
  <si>
    <t>1000</t>
  </si>
  <si>
    <t>3000</t>
  </si>
  <si>
    <t>4000</t>
  </si>
  <si>
    <t>Налог на доходы физических лиц с доходов, полученных от осуществления деятельности физ.лицами, зарегистрированными в качестве ИП, нотариусов, занимающихся частной практикой, адвокатов, учредивших адвокатские кабинеты, и др.лиц, занимающихся частной практикой в соотв. со ст.227 кодекса РФ</t>
  </si>
  <si>
    <t xml:space="preserve">Налог на доходы физических лиц с доходов, полученных физическими лицами в соотв. со ст. 228 Налогового кодекса РФ </t>
  </si>
  <si>
    <t>10503010</t>
  </si>
  <si>
    <t>2000</t>
  </si>
  <si>
    <t>10904053</t>
  </si>
  <si>
    <t>10601000</t>
  </si>
  <si>
    <t>10606000</t>
  </si>
  <si>
    <t>11105013</t>
  </si>
  <si>
    <t>11301995</t>
  </si>
  <si>
    <t>11301000</t>
  </si>
  <si>
    <t>11402053</t>
  </si>
  <si>
    <t>11402050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</si>
  <si>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</si>
  <si>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11406013</t>
  </si>
  <si>
    <t>11701000</t>
  </si>
  <si>
    <t>11701050</t>
  </si>
  <si>
    <t>Невыясненные поступления</t>
  </si>
  <si>
    <t>Невыясненные поступления, зачисляемые в бюджет поселения</t>
  </si>
  <si>
    <t>21905000</t>
  </si>
  <si>
    <t>8360</t>
  </si>
  <si>
    <t>21900000</t>
  </si>
  <si>
    <t>Возврат остатков субвенций прошлых лет на осуществление первичного воинского учета на территориях, где отсутствуют военные комиссариаты</t>
  </si>
  <si>
    <t>Возврат остатков субвенций прошлых лет</t>
  </si>
  <si>
    <t>ВОЗВРАТ ОСТАТКОВ</t>
  </si>
  <si>
    <t>012</t>
  </si>
  <si>
    <t>7951007</t>
  </si>
  <si>
    <t>7954400</t>
  </si>
  <si>
    <t>7951008</t>
  </si>
  <si>
    <t>8074000</t>
  </si>
  <si>
    <t>8074013</t>
  </si>
  <si>
    <t>8084200</t>
  </si>
  <si>
    <t>540</t>
  </si>
  <si>
    <t>7951005</t>
  </si>
  <si>
    <t>068</t>
  </si>
  <si>
    <t>7951045</t>
  </si>
  <si>
    <t>8098200</t>
  </si>
  <si>
    <t>7950400</t>
  </si>
  <si>
    <t>079</t>
  </si>
  <si>
    <t>8105700</t>
  </si>
  <si>
    <t>8105713</t>
  </si>
  <si>
    <t>Программа "Безопасный город" на 2011-2013 гг.</t>
  </si>
  <si>
    <t>Программа "Внедрение коллективного (общедомового) учета потребления энергоресурсов (тепловой энергии, горячей и холодной воды, электрической энергии, газа) в многоквартирные дома на 2009-2012 г.г."</t>
  </si>
  <si>
    <t>Субсидии юридическим лицам (кроме государственных учреждений), ИП, физическим лицам - производителям товаров, работ, услуг</t>
  </si>
  <si>
    <t>Программа " Проведение капитального ремонта в многоквартирных жилых домах на 2012 г."</t>
  </si>
  <si>
    <t>Программа "Безопасность дорожного движения на территории МО "Городское поселение "Г.Ермолино" на 2012 г."</t>
  </si>
  <si>
    <t>Программа "Благоустройство территории МО "Городское поселение "Г.Ермолино" на 2012-2014 гг."</t>
  </si>
  <si>
    <t>Ведомственная целевая программа "Развитие культурно-досуговой деятельности, народного творчества, выставочной деятельности и укрепление МТБ МУК ДК "Полет" на 2012-2014 г.г."</t>
  </si>
  <si>
    <t>Содержание казенных учреждений</t>
  </si>
  <si>
    <t>Ведомственная целевая программа "Развитие культурно-досуговой деятельности, народного творчества, выставочной деятельности и укрепление МТБ МУК ДК "Полет" на 2012-2014 г.г." (Платные услуги)</t>
  </si>
  <si>
    <t>Ведомственная целевая программа "развитие библиотечного обслуживания населения г.Ермолино библиотеками МУК ДК "Полет" на 2012-2014 г.г."</t>
  </si>
  <si>
    <t>Льготы по оплате жилищно-коммунальных услуг отдельным категориям граждан, работающих в и проживающих сельской местности</t>
  </si>
  <si>
    <t>Программа "Развитие социальной и культурной инфраструктуры МО "Городское поселение "Г.Ермолино" на 2012-2014 г.г."</t>
  </si>
  <si>
    <t>Целевая программа к "70-летию победы в Великой Отечественной Войне" на 2012-2015 г.г."</t>
  </si>
  <si>
    <t>Ведомственная целевая программа "Развития физической культуры и спорта и укрепление МТБ МУ ФиС стадиона "Труд" на 2012-2014 г.г."</t>
  </si>
  <si>
    <t>Программа "Развития физической культуры и спорта на 2011-2013 г.г."</t>
  </si>
  <si>
    <t>Ведомственная целевая программа " Развитие муниципальных средств массовой информации на 2012-2014 г.г."</t>
  </si>
  <si>
    <t>Ведомственная целевая программа " Развитие муниципальных средств массовой информации на 2012-2014 г.г." (Платные услуги)</t>
  </si>
  <si>
    <t>Физическая культура и спорт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</si>
  <si>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</si>
  <si>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поступления от денежных взысканий (штрафов)</t>
  </si>
  <si>
    <t>11600000</t>
  </si>
  <si>
    <t>11690000</t>
  </si>
  <si>
    <t>140</t>
  </si>
  <si>
    <t>11690050</t>
  </si>
  <si>
    <t>5478</t>
  </si>
  <si>
    <t>20204999</t>
  </si>
  <si>
    <t>0465</t>
  </si>
  <si>
    <t>20204000</t>
  </si>
  <si>
    <t>Субсидии от других бюджетов бюджетной системы Российской Федерации</t>
  </si>
  <si>
    <t xml:space="preserve">Межбюджетные  трансферты,  передаваемые  бюджетам поселений    для    компенсации    дополнительных расходов,   возникших   в   результате   решений, принятых органами власти другого уровня
</t>
  </si>
  <si>
    <t>Прочие межбюджетные трансферты</t>
  </si>
  <si>
    <t>0107</t>
  </si>
  <si>
    <t>0200002</t>
  </si>
  <si>
    <t>Прочие работы, услуги</t>
  </si>
  <si>
    <t>Проведение выборов</t>
  </si>
  <si>
    <t>6220153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</si>
  <si>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</si>
  <si>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5201501</t>
  </si>
  <si>
    <t>Подготовка и участие в спартакиаде районной футбольной команды</t>
  </si>
  <si>
    <t>Программы</t>
  </si>
  <si>
    <t>Возврат остатков межбюджетных трансфертов прошлых лет на стимулирование руководителей исполнительно-распорядительных органов муниципальных образований области из бюджетов поселений</t>
  </si>
  <si>
    <t>6467</t>
  </si>
  <si>
    <t>20204012</t>
  </si>
  <si>
    <t xml:space="preserve">Прочие межбюджетные  трансферты,  передаваемые  бюджетам поселений    для    компенсации    дополнительных расходов, возникших   в   результате   решений, принятых органами власти другого уровня, за счет средств бюджетов муниципальных районов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</si>
  <si>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</si>
  <si>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10501050</t>
  </si>
  <si>
    <t xml:space="preserve">Доходы    от    продажи    земельных    участков, государственная  собственность  на   которые   не разграничена
</t>
  </si>
  <si>
    <t xml:space="preserve">                                                на  1 апреля 2012 г.</t>
  </si>
  <si>
    <t>01.04.2012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</si>
</sst>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b/>
      <sz val="8"/>
      <name val="Arial Cyr"/>
      <family val="0"/>
    </font>
    <font>
      <b/>
      <u val="single"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7" fillId="16" borderId="7" applyNumberFormat="0" applyAlignment="0" applyProtection="0"/>
    <xf numFmtId="0" fontId="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19" xfId="0" applyFont="1" applyBorder="1" applyAlignment="1">
      <alignment horizontal="left" wrapText="1"/>
    </xf>
    <xf numFmtId="49" fontId="0" fillId="0" borderId="14" xfId="0" applyNumberForma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5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0" fontId="4" fillId="0" borderId="19" xfId="0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 indent="2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32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" fontId="22" fillId="0" borderId="24" xfId="0" applyNumberFormat="1" applyFont="1" applyBorder="1" applyAlignment="1">
      <alignment horizontal="right" vertical="top"/>
    </xf>
    <xf numFmtId="4" fontId="22" fillId="0" borderId="25" xfId="0" applyNumberFormat="1" applyFont="1" applyBorder="1" applyAlignment="1">
      <alignment horizontal="right" vertical="top"/>
    </xf>
    <xf numFmtId="0" fontId="23" fillId="0" borderId="0" xfId="0" applyFont="1" applyAlignment="1">
      <alignment horizontal="centerContinuous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49" fontId="4" fillId="0" borderId="22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49" fontId="4" fillId="0" borderId="2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33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/>
    </xf>
    <xf numFmtId="0" fontId="4" fillId="0" borderId="19" xfId="0" applyFont="1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horizontal="left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" fontId="4" fillId="0" borderId="24" xfId="0" applyNumberFormat="1" applyFont="1" applyFill="1" applyBorder="1" applyAlignment="1">
      <alignment horizontal="right" vertical="top"/>
    </xf>
    <xf numFmtId="4" fontId="4" fillId="0" borderId="26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4" fillId="0" borderId="25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0" fontId="4" fillId="0" borderId="34" xfId="0" applyFont="1" applyFill="1" applyBorder="1" applyAlignment="1">
      <alignment horizontal="left" wrapText="1"/>
    </xf>
    <xf numFmtId="4" fontId="4" fillId="0" borderId="35" xfId="0" applyNumberFormat="1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center" wrapText="1"/>
    </xf>
    <xf numFmtId="4" fontId="4" fillId="0" borderId="37" xfId="0" applyNumberFormat="1" applyFont="1" applyFill="1" applyBorder="1" applyAlignment="1">
      <alignment horizontal="right" vertical="top"/>
    </xf>
    <xf numFmtId="4" fontId="4" fillId="0" borderId="38" xfId="0" applyNumberFormat="1" applyFont="1" applyFill="1" applyBorder="1" applyAlignment="1">
      <alignment horizontal="right" vertical="top"/>
    </xf>
    <xf numFmtId="4" fontId="0" fillId="0" borderId="0" xfId="0" applyNumberFormat="1" applyFill="1" applyAlignment="1">
      <alignment/>
    </xf>
    <xf numFmtId="0" fontId="4" fillId="0" borderId="19" xfId="0" applyFont="1" applyFill="1" applyBorder="1" applyAlignment="1">
      <alignment horizontal="left" vertical="top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4" fillId="0" borderId="43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showGridLines="0" tabSelected="1" zoomScalePageLayoutView="0" workbookViewId="0" topLeftCell="A28">
      <selection activeCell="G19" sqref="G19"/>
    </sheetView>
  </sheetViews>
  <sheetFormatPr defaultColWidth="9.00390625" defaultRowHeight="12.75"/>
  <cols>
    <col min="1" max="1" width="22.375" style="2" customWidth="1"/>
    <col min="2" max="2" width="4.625" style="2" hidden="1" customWidth="1"/>
    <col min="3" max="3" width="4.75390625" style="2" customWidth="1"/>
    <col min="4" max="4" width="3.625" style="2" customWidth="1"/>
    <col min="5" max="5" width="7.625" style="2" customWidth="1"/>
    <col min="6" max="6" width="2.625" style="2" customWidth="1"/>
    <col min="7" max="7" width="4.125" style="2" customWidth="1"/>
    <col min="8" max="8" width="3.625" style="2" customWidth="1"/>
    <col min="9" max="9" width="12.25390625" style="1" customWidth="1"/>
    <col min="10" max="10" width="13.375" style="1" customWidth="1"/>
    <col min="11" max="11" width="13.875" style="0" customWidth="1"/>
  </cols>
  <sheetData>
    <row r="1" spans="1:11" ht="17.25" customHeight="1" thickBot="1">
      <c r="A1" s="29" t="s">
        <v>40</v>
      </c>
      <c r="B1" s="29"/>
      <c r="C1" s="29"/>
      <c r="D1" s="12"/>
      <c r="E1" s="12"/>
      <c r="F1" s="12"/>
      <c r="G1" s="12"/>
      <c r="H1" s="12"/>
      <c r="I1" s="12"/>
      <c r="J1" s="12"/>
      <c r="K1" s="26" t="s">
        <v>5</v>
      </c>
    </row>
    <row r="2" spans="3:11" ht="13.5" customHeight="1">
      <c r="C2" s="11"/>
      <c r="J2" s="59" t="s">
        <v>57</v>
      </c>
      <c r="K2" s="37" t="s">
        <v>31</v>
      </c>
    </row>
    <row r="3" spans="1:11" ht="12.75" customHeight="1">
      <c r="A3" s="65" t="s">
        <v>425</v>
      </c>
      <c r="B3" s="13"/>
      <c r="C3" s="13"/>
      <c r="D3" s="13"/>
      <c r="E3" s="13"/>
      <c r="F3" s="13"/>
      <c r="G3" s="13"/>
      <c r="H3" s="13"/>
      <c r="I3" s="13"/>
      <c r="J3" s="58" t="s">
        <v>35</v>
      </c>
      <c r="K3" s="19" t="s">
        <v>426</v>
      </c>
    </row>
    <row r="4" spans="1:11" ht="15.75" customHeight="1">
      <c r="A4" s="11"/>
      <c r="B4" s="11"/>
      <c r="C4" s="11"/>
      <c r="D4" s="11"/>
      <c r="E4" s="11"/>
      <c r="F4" s="11"/>
      <c r="G4" s="11"/>
      <c r="H4" s="11"/>
      <c r="I4" s="10"/>
      <c r="J4" s="57"/>
      <c r="K4" s="60"/>
    </row>
    <row r="5" spans="1:11" ht="13.5" customHeight="1">
      <c r="A5" s="11" t="s">
        <v>55</v>
      </c>
      <c r="B5" s="11"/>
      <c r="C5" s="11"/>
      <c r="D5" s="113" t="s">
        <v>325</v>
      </c>
      <c r="E5" s="113"/>
      <c r="F5" s="113"/>
      <c r="G5" s="113"/>
      <c r="H5" s="113"/>
      <c r="I5" s="113"/>
      <c r="J5" s="114"/>
      <c r="K5" s="20"/>
    </row>
    <row r="6" spans="1:11" ht="15.75" customHeight="1">
      <c r="A6" s="11"/>
      <c r="B6" s="11"/>
      <c r="C6" s="11"/>
      <c r="D6" s="115" t="s">
        <v>326</v>
      </c>
      <c r="E6" s="115"/>
      <c r="F6" s="115"/>
      <c r="G6" s="115"/>
      <c r="H6" s="115"/>
      <c r="I6" s="115"/>
      <c r="J6" s="10" t="s">
        <v>327</v>
      </c>
      <c r="K6" s="20"/>
    </row>
    <row r="7" spans="1:11" ht="13.5" customHeight="1">
      <c r="A7" s="11" t="s">
        <v>49</v>
      </c>
      <c r="B7" s="11"/>
      <c r="C7" s="11"/>
      <c r="D7" s="11"/>
      <c r="E7" s="11"/>
      <c r="F7" s="113" t="s">
        <v>328</v>
      </c>
      <c r="G7" s="113"/>
      <c r="H7" s="113"/>
      <c r="I7" s="113"/>
      <c r="J7" s="10" t="s">
        <v>34</v>
      </c>
      <c r="K7" s="19" t="s">
        <v>329</v>
      </c>
    </row>
    <row r="8" spans="1:11" ht="13.5" customHeight="1">
      <c r="A8" s="42" t="s">
        <v>58</v>
      </c>
      <c r="B8" s="42"/>
      <c r="C8" s="11"/>
      <c r="D8" s="11"/>
      <c r="E8" s="11"/>
      <c r="F8" s="11"/>
      <c r="G8" s="11"/>
      <c r="H8" s="11"/>
      <c r="I8" s="10"/>
      <c r="J8" s="10"/>
      <c r="K8" s="35"/>
    </row>
    <row r="9" spans="1:11" ht="13.5" customHeight="1" thickBot="1">
      <c r="A9" s="11" t="s">
        <v>1</v>
      </c>
      <c r="B9" s="11"/>
      <c r="C9" s="11"/>
      <c r="D9" s="11"/>
      <c r="E9" s="11"/>
      <c r="F9" s="11"/>
      <c r="G9" s="11"/>
      <c r="H9" s="11"/>
      <c r="I9" s="10"/>
      <c r="J9" s="57" t="s">
        <v>56</v>
      </c>
      <c r="K9" s="21" t="s">
        <v>0</v>
      </c>
    </row>
    <row r="10" spans="3:11" ht="21" customHeight="1">
      <c r="C10" s="28"/>
      <c r="D10" s="28" t="s">
        <v>44</v>
      </c>
      <c r="E10" s="28"/>
      <c r="F10" s="28"/>
      <c r="G10" s="28"/>
      <c r="H10" s="28"/>
      <c r="I10" s="10"/>
      <c r="J10" s="10"/>
      <c r="K10" s="23"/>
    </row>
    <row r="11" spans="1:11" ht="13.5" customHeight="1">
      <c r="A11" s="66"/>
      <c r="B11" s="67"/>
      <c r="C11" s="61" t="s">
        <v>12</v>
      </c>
      <c r="D11" s="116" t="s">
        <v>52</v>
      </c>
      <c r="E11" s="117"/>
      <c r="F11" s="117"/>
      <c r="G11" s="117"/>
      <c r="H11" s="118"/>
      <c r="I11" s="68" t="s">
        <v>46</v>
      </c>
      <c r="J11" s="40"/>
      <c r="K11" s="61" t="s">
        <v>32</v>
      </c>
    </row>
    <row r="12" spans="1:11" ht="9.75" customHeight="1">
      <c r="A12" s="25" t="s">
        <v>6</v>
      </c>
      <c r="B12" s="8"/>
      <c r="C12" s="8" t="s">
        <v>13</v>
      </c>
      <c r="D12" s="119"/>
      <c r="E12" s="120"/>
      <c r="F12" s="120"/>
      <c r="G12" s="120"/>
      <c r="H12" s="121"/>
      <c r="I12" s="6" t="s">
        <v>47</v>
      </c>
      <c r="J12" s="6" t="s">
        <v>36</v>
      </c>
      <c r="K12" s="6" t="s">
        <v>4</v>
      </c>
    </row>
    <row r="13" spans="1:11" ht="9.75" customHeight="1">
      <c r="A13" s="69"/>
      <c r="B13" s="70"/>
      <c r="C13" s="62" t="s">
        <v>14</v>
      </c>
      <c r="D13" s="122"/>
      <c r="E13" s="123"/>
      <c r="F13" s="123"/>
      <c r="G13" s="123"/>
      <c r="H13" s="124"/>
      <c r="I13" s="71" t="s">
        <v>4</v>
      </c>
      <c r="J13" s="71"/>
      <c r="K13" s="71"/>
    </row>
    <row r="14" spans="1:11" ht="9.75" customHeight="1" thickBot="1">
      <c r="A14" s="4">
        <v>1</v>
      </c>
      <c r="B14" s="43"/>
      <c r="C14" s="9">
        <v>2</v>
      </c>
      <c r="D14" s="107">
        <v>3</v>
      </c>
      <c r="E14" s="108"/>
      <c r="F14" s="108"/>
      <c r="G14" s="108"/>
      <c r="H14" s="109"/>
      <c r="I14" s="5" t="s">
        <v>2</v>
      </c>
      <c r="J14" s="5" t="s">
        <v>38</v>
      </c>
      <c r="K14" s="18" t="s">
        <v>39</v>
      </c>
    </row>
    <row r="15" spans="1:11" ht="12.75">
      <c r="A15" s="47" t="s">
        <v>43</v>
      </c>
      <c r="B15" s="32"/>
      <c r="C15" s="48" t="s">
        <v>50</v>
      </c>
      <c r="D15" s="110"/>
      <c r="E15" s="111"/>
      <c r="F15" s="111"/>
      <c r="G15" s="111"/>
      <c r="H15" s="112"/>
      <c r="I15" s="44">
        <f>I17+I104</f>
        <v>47830826.480000004</v>
      </c>
      <c r="J15" s="44">
        <f>J17+J104</f>
        <v>17495528.05</v>
      </c>
      <c r="K15" s="46">
        <f aca="true" t="shared" si="0" ref="K15:K110">IF(ISNUMBER(I15),I15,0)-IF(ISNUMBER(J15),J15,0)</f>
        <v>30335298.430000003</v>
      </c>
    </row>
    <row r="16" spans="1:11" ht="12.75">
      <c r="A16" s="49" t="s">
        <v>7</v>
      </c>
      <c r="B16" s="32">
        <v>1</v>
      </c>
      <c r="C16" s="51"/>
      <c r="D16" s="52"/>
      <c r="E16" s="53"/>
      <c r="F16" s="53"/>
      <c r="G16" s="53"/>
      <c r="H16" s="50"/>
      <c r="I16" s="63"/>
      <c r="J16" s="64"/>
      <c r="K16" s="46"/>
    </row>
    <row r="17" spans="1:11" ht="22.5">
      <c r="A17" s="49" t="s">
        <v>134</v>
      </c>
      <c r="B17" s="32">
        <v>1</v>
      </c>
      <c r="C17" s="51"/>
      <c r="D17" s="52" t="s">
        <v>66</v>
      </c>
      <c r="E17" s="53" t="s">
        <v>70</v>
      </c>
      <c r="F17" s="53" t="s">
        <v>122</v>
      </c>
      <c r="G17" s="53" t="s">
        <v>126</v>
      </c>
      <c r="H17" s="50" t="s">
        <v>66</v>
      </c>
      <c r="I17" s="44">
        <f>I18+I37+I56+I74+I78+I86+I89+I99+I96</f>
        <v>23080000</v>
      </c>
      <c r="J17" s="44">
        <f>J18+J37+J56+J74+J78+J86+J89+J99+J96</f>
        <v>5075302.57</v>
      </c>
      <c r="K17" s="46">
        <f t="shared" si="0"/>
        <v>18004697.43</v>
      </c>
    </row>
    <row r="18" spans="1:11" s="86" customFormat="1" ht="22.5">
      <c r="A18" s="78" t="s">
        <v>135</v>
      </c>
      <c r="B18" s="79">
        <v>1</v>
      </c>
      <c r="C18" s="80"/>
      <c r="D18" s="81" t="s">
        <v>67</v>
      </c>
      <c r="E18" s="82" t="s">
        <v>71</v>
      </c>
      <c r="F18" s="82" t="s">
        <v>122</v>
      </c>
      <c r="G18" s="82" t="s">
        <v>126</v>
      </c>
      <c r="H18" s="83" t="s">
        <v>66</v>
      </c>
      <c r="I18" s="84">
        <f>I19</f>
        <v>4675000</v>
      </c>
      <c r="J18" s="84">
        <f>J19</f>
        <v>1337234.95</v>
      </c>
      <c r="K18" s="85">
        <f t="shared" si="0"/>
        <v>3337765.05</v>
      </c>
    </row>
    <row r="19" spans="1:11" s="86" customFormat="1" ht="22.5">
      <c r="A19" s="101" t="s">
        <v>136</v>
      </c>
      <c r="B19" s="79">
        <v>1</v>
      </c>
      <c r="C19" s="80"/>
      <c r="D19" s="81" t="s">
        <v>67</v>
      </c>
      <c r="E19" s="82" t="s">
        <v>72</v>
      </c>
      <c r="F19" s="82" t="s">
        <v>122</v>
      </c>
      <c r="G19" s="82" t="s">
        <v>126</v>
      </c>
      <c r="H19" s="83" t="s">
        <v>127</v>
      </c>
      <c r="I19" s="84">
        <f>I25+I32+I20</f>
        <v>4675000</v>
      </c>
      <c r="J19" s="84">
        <f>J25+J32+J20</f>
        <v>1337234.95</v>
      </c>
      <c r="K19" s="85">
        <f t="shared" si="0"/>
        <v>3337765.05</v>
      </c>
    </row>
    <row r="20" spans="1:11" s="86" customFormat="1" ht="111" customHeight="1">
      <c r="A20" s="101" t="s">
        <v>334</v>
      </c>
      <c r="B20" s="79">
        <v>1</v>
      </c>
      <c r="C20" s="80"/>
      <c r="D20" s="81" t="s">
        <v>67</v>
      </c>
      <c r="E20" s="82" t="s">
        <v>73</v>
      </c>
      <c r="F20" s="82" t="s">
        <v>122</v>
      </c>
      <c r="G20" s="82" t="s">
        <v>126</v>
      </c>
      <c r="H20" s="83" t="s">
        <v>127</v>
      </c>
      <c r="I20" s="84">
        <f>I21+I22+I23+I24</f>
        <v>4310000</v>
      </c>
      <c r="J20" s="84">
        <f>J21+J22+J23+J24</f>
        <v>1329787.57</v>
      </c>
      <c r="K20" s="85">
        <f>IF(ISNUMBER(I20),I20,0)-IF(ISNUMBER(J20),J20,0)</f>
        <v>2980212.4299999997</v>
      </c>
    </row>
    <row r="21" spans="1:11" s="86" customFormat="1" ht="113.25" customHeight="1">
      <c r="A21" s="101" t="s">
        <v>334</v>
      </c>
      <c r="B21" s="79">
        <v>1</v>
      </c>
      <c r="C21" s="80"/>
      <c r="D21" s="81" t="s">
        <v>67</v>
      </c>
      <c r="E21" s="82" t="s">
        <v>73</v>
      </c>
      <c r="F21" s="82" t="s">
        <v>123</v>
      </c>
      <c r="G21" s="82" t="s">
        <v>126</v>
      </c>
      <c r="H21" s="83" t="s">
        <v>127</v>
      </c>
      <c r="I21" s="84">
        <v>4310000</v>
      </c>
      <c r="J21" s="87">
        <v>0</v>
      </c>
      <c r="K21" s="85">
        <f t="shared" si="0"/>
        <v>4310000</v>
      </c>
    </row>
    <row r="22" spans="1:11" s="86" customFormat="1" ht="120" customHeight="1">
      <c r="A22" s="101" t="s">
        <v>334</v>
      </c>
      <c r="B22" s="79">
        <v>1</v>
      </c>
      <c r="C22" s="80"/>
      <c r="D22" s="81" t="s">
        <v>67</v>
      </c>
      <c r="E22" s="82" t="s">
        <v>73</v>
      </c>
      <c r="F22" s="82" t="s">
        <v>123</v>
      </c>
      <c r="G22" s="82" t="s">
        <v>335</v>
      </c>
      <c r="H22" s="83" t="s">
        <v>127</v>
      </c>
      <c r="I22" s="84">
        <v>0</v>
      </c>
      <c r="J22" s="87">
        <v>1320938.77</v>
      </c>
      <c r="K22" s="85">
        <f>IF(ISNUMBER(I22),I22,0)-IF(ISNUMBER(J22),J22,0)</f>
        <v>-1320938.77</v>
      </c>
    </row>
    <row r="23" spans="1:11" s="86" customFormat="1" ht="115.5" customHeight="1">
      <c r="A23" s="101" t="s">
        <v>334</v>
      </c>
      <c r="B23" s="79">
        <v>1</v>
      </c>
      <c r="C23" s="80"/>
      <c r="D23" s="81" t="s">
        <v>67</v>
      </c>
      <c r="E23" s="82" t="s">
        <v>73</v>
      </c>
      <c r="F23" s="82" t="s">
        <v>123</v>
      </c>
      <c r="G23" s="82" t="s">
        <v>336</v>
      </c>
      <c r="H23" s="83" t="s">
        <v>127</v>
      </c>
      <c r="I23" s="84">
        <v>0</v>
      </c>
      <c r="J23" s="87">
        <v>100</v>
      </c>
      <c r="K23" s="85">
        <f>IF(ISNUMBER(I23),I23,0)-IF(ISNUMBER(J23),J23,0)</f>
        <v>-100</v>
      </c>
    </row>
    <row r="24" spans="1:11" s="86" customFormat="1" ht="106.5" customHeight="1">
      <c r="A24" s="101" t="s">
        <v>334</v>
      </c>
      <c r="B24" s="79">
        <v>1</v>
      </c>
      <c r="C24" s="80"/>
      <c r="D24" s="81" t="s">
        <v>67</v>
      </c>
      <c r="E24" s="82" t="s">
        <v>73</v>
      </c>
      <c r="F24" s="82" t="s">
        <v>123</v>
      </c>
      <c r="G24" s="82" t="s">
        <v>337</v>
      </c>
      <c r="H24" s="83" t="s">
        <v>127</v>
      </c>
      <c r="I24" s="84">
        <v>0</v>
      </c>
      <c r="J24" s="87">
        <v>8748.8</v>
      </c>
      <c r="K24" s="85">
        <f>IF(ISNUMBER(I24),I24,0)-IF(ISNUMBER(J24),J24,0)</f>
        <v>-8748.8</v>
      </c>
    </row>
    <row r="25" spans="1:11" s="86" customFormat="1" ht="144" customHeight="1">
      <c r="A25" s="101" t="s">
        <v>338</v>
      </c>
      <c r="B25" s="79">
        <v>1</v>
      </c>
      <c r="C25" s="80"/>
      <c r="D25" s="81" t="s">
        <v>67</v>
      </c>
      <c r="E25" s="82" t="s">
        <v>74</v>
      </c>
      <c r="F25" s="82" t="s">
        <v>122</v>
      </c>
      <c r="G25" s="82" t="s">
        <v>126</v>
      </c>
      <c r="H25" s="83" t="s">
        <v>127</v>
      </c>
      <c r="I25" s="84">
        <f>I26+I27+I29+I28</f>
        <v>45000</v>
      </c>
      <c r="J25" s="84">
        <f>J26+J27+J29+J28</f>
        <v>7263.18</v>
      </c>
      <c r="K25" s="85">
        <f>IF(ISNUMBER(I25),I25,0)-IF(ISNUMBER(J25),J25,0)</f>
        <v>37736.82</v>
      </c>
    </row>
    <row r="26" spans="1:11" s="86" customFormat="1" ht="145.5" customHeight="1">
      <c r="A26" s="101" t="s">
        <v>338</v>
      </c>
      <c r="B26" s="79">
        <v>1</v>
      </c>
      <c r="C26" s="80"/>
      <c r="D26" s="81" t="s">
        <v>67</v>
      </c>
      <c r="E26" s="82" t="s">
        <v>74</v>
      </c>
      <c r="F26" s="82" t="s">
        <v>123</v>
      </c>
      <c r="G26" s="82" t="s">
        <v>126</v>
      </c>
      <c r="H26" s="83" t="s">
        <v>127</v>
      </c>
      <c r="I26" s="84">
        <v>45000</v>
      </c>
      <c r="J26" s="87">
        <v>0</v>
      </c>
      <c r="K26" s="85">
        <f t="shared" si="0"/>
        <v>45000</v>
      </c>
    </row>
    <row r="27" spans="1:11" s="86" customFormat="1" ht="139.5" customHeight="1">
      <c r="A27" s="101" t="s">
        <v>338</v>
      </c>
      <c r="B27" s="79">
        <v>1</v>
      </c>
      <c r="C27" s="80"/>
      <c r="D27" s="81" t="s">
        <v>67</v>
      </c>
      <c r="E27" s="82" t="s">
        <v>74</v>
      </c>
      <c r="F27" s="82" t="s">
        <v>123</v>
      </c>
      <c r="G27" s="82" t="s">
        <v>335</v>
      </c>
      <c r="H27" s="83" t="s">
        <v>127</v>
      </c>
      <c r="I27" s="84">
        <v>0</v>
      </c>
      <c r="J27" s="87">
        <v>7163</v>
      </c>
      <c r="K27" s="85">
        <f>IF(ISNUMBER(I27),I27,0)-IF(ISNUMBER(J27),J27,0)</f>
        <v>-7163</v>
      </c>
    </row>
    <row r="28" spans="1:11" s="86" customFormat="1" ht="142.5" customHeight="1">
      <c r="A28" s="101" t="s">
        <v>338</v>
      </c>
      <c r="B28" s="79">
        <v>1</v>
      </c>
      <c r="C28" s="80"/>
      <c r="D28" s="81" t="s">
        <v>67</v>
      </c>
      <c r="E28" s="82" t="s">
        <v>74</v>
      </c>
      <c r="F28" s="82" t="s">
        <v>123</v>
      </c>
      <c r="G28" s="82" t="s">
        <v>341</v>
      </c>
      <c r="H28" s="83" t="s">
        <v>127</v>
      </c>
      <c r="I28" s="84">
        <v>0</v>
      </c>
      <c r="J28" s="87">
        <v>0.18</v>
      </c>
      <c r="K28" s="85">
        <f>IF(ISNUMBER(I28),I28,0)-IF(ISNUMBER(J28),J28,0)</f>
        <v>-0.18</v>
      </c>
    </row>
    <row r="29" spans="1:11" s="86" customFormat="1" ht="153" customHeight="1">
      <c r="A29" s="101" t="s">
        <v>338</v>
      </c>
      <c r="B29" s="79">
        <v>1</v>
      </c>
      <c r="C29" s="80"/>
      <c r="D29" s="81" t="s">
        <v>67</v>
      </c>
      <c r="E29" s="82" t="s">
        <v>74</v>
      </c>
      <c r="F29" s="82" t="s">
        <v>123</v>
      </c>
      <c r="G29" s="82" t="s">
        <v>336</v>
      </c>
      <c r="H29" s="83" t="s">
        <v>127</v>
      </c>
      <c r="I29" s="84">
        <v>0</v>
      </c>
      <c r="J29" s="87">
        <v>100</v>
      </c>
      <c r="K29" s="85">
        <f>IF(ISNUMBER(I29),I29,0)-IF(ISNUMBER(J29),J29,0)</f>
        <v>-100</v>
      </c>
    </row>
    <row r="30" spans="1:11" s="86" customFormat="1" ht="180" hidden="1">
      <c r="A30" s="101" t="s">
        <v>137</v>
      </c>
      <c r="B30" s="79">
        <v>1</v>
      </c>
      <c r="C30" s="80"/>
      <c r="D30" s="81" t="s">
        <v>67</v>
      </c>
      <c r="E30" s="82" t="s">
        <v>75</v>
      </c>
      <c r="F30" s="82" t="s">
        <v>123</v>
      </c>
      <c r="G30" s="82" t="s">
        <v>126</v>
      </c>
      <c r="H30" s="83" t="s">
        <v>127</v>
      </c>
      <c r="I30" s="84"/>
      <c r="J30" s="87"/>
      <c r="K30" s="85">
        <f t="shared" si="0"/>
        <v>0</v>
      </c>
    </row>
    <row r="31" spans="1:11" s="86" customFormat="1" ht="168.75" hidden="1">
      <c r="A31" s="101" t="s">
        <v>138</v>
      </c>
      <c r="B31" s="79">
        <v>1</v>
      </c>
      <c r="C31" s="80"/>
      <c r="D31" s="81" t="s">
        <v>67</v>
      </c>
      <c r="E31" s="82" t="s">
        <v>76</v>
      </c>
      <c r="F31" s="82" t="s">
        <v>123</v>
      </c>
      <c r="G31" s="82" t="s">
        <v>126</v>
      </c>
      <c r="H31" s="83" t="s">
        <v>127</v>
      </c>
      <c r="I31" s="84"/>
      <c r="J31" s="87"/>
      <c r="K31" s="85">
        <f t="shared" si="0"/>
        <v>0</v>
      </c>
    </row>
    <row r="32" spans="1:11" s="86" customFormat="1" ht="60" customHeight="1">
      <c r="A32" s="101" t="s">
        <v>339</v>
      </c>
      <c r="B32" s="79">
        <v>1</v>
      </c>
      <c r="C32" s="80"/>
      <c r="D32" s="81" t="s">
        <v>67</v>
      </c>
      <c r="E32" s="82" t="s">
        <v>77</v>
      </c>
      <c r="F32" s="82" t="s">
        <v>122</v>
      </c>
      <c r="G32" s="82" t="s">
        <v>126</v>
      </c>
      <c r="H32" s="83" t="s">
        <v>127</v>
      </c>
      <c r="I32" s="84">
        <f>I33+I34+I35</f>
        <v>320000</v>
      </c>
      <c r="J32" s="84">
        <f>J33+J34+J35</f>
        <v>184.2</v>
      </c>
      <c r="K32" s="85">
        <f>IF(ISNUMBER(I32),I32,0)-IF(ISNUMBER(J32),J32,0)</f>
        <v>319815.8</v>
      </c>
    </row>
    <row r="33" spans="1:11" s="86" customFormat="1" ht="62.25" customHeight="1">
      <c r="A33" s="101" t="s">
        <v>339</v>
      </c>
      <c r="B33" s="79">
        <v>1</v>
      </c>
      <c r="C33" s="80"/>
      <c r="D33" s="81" t="s">
        <v>67</v>
      </c>
      <c r="E33" s="82" t="s">
        <v>77</v>
      </c>
      <c r="F33" s="82" t="s">
        <v>123</v>
      </c>
      <c r="G33" s="82" t="s">
        <v>126</v>
      </c>
      <c r="H33" s="83" t="s">
        <v>127</v>
      </c>
      <c r="I33" s="84">
        <v>320000</v>
      </c>
      <c r="J33" s="87">
        <v>0</v>
      </c>
      <c r="K33" s="85">
        <f t="shared" si="0"/>
        <v>320000</v>
      </c>
    </row>
    <row r="34" spans="1:11" s="86" customFormat="1" ht="62.25" customHeight="1">
      <c r="A34" s="101" t="s">
        <v>339</v>
      </c>
      <c r="B34" s="79">
        <v>1</v>
      </c>
      <c r="C34" s="80"/>
      <c r="D34" s="81" t="s">
        <v>67</v>
      </c>
      <c r="E34" s="82" t="s">
        <v>77</v>
      </c>
      <c r="F34" s="82" t="s">
        <v>123</v>
      </c>
      <c r="G34" s="82" t="s">
        <v>335</v>
      </c>
      <c r="H34" s="83" t="s">
        <v>127</v>
      </c>
      <c r="I34" s="84">
        <v>0</v>
      </c>
      <c r="J34" s="87">
        <v>84.2</v>
      </c>
      <c r="K34" s="85">
        <f>IF(ISNUMBER(I34),I34,0)-IF(ISNUMBER(J34),J34,0)</f>
        <v>-84.2</v>
      </c>
    </row>
    <row r="35" spans="1:11" s="86" customFormat="1" ht="63.75" customHeight="1">
      <c r="A35" s="101" t="s">
        <v>339</v>
      </c>
      <c r="B35" s="79">
        <v>1</v>
      </c>
      <c r="C35" s="80"/>
      <c r="D35" s="81" t="s">
        <v>67</v>
      </c>
      <c r="E35" s="82" t="s">
        <v>77</v>
      </c>
      <c r="F35" s="82" t="s">
        <v>123</v>
      </c>
      <c r="G35" s="82" t="s">
        <v>336</v>
      </c>
      <c r="H35" s="83" t="s">
        <v>127</v>
      </c>
      <c r="I35" s="84">
        <v>0</v>
      </c>
      <c r="J35" s="87">
        <v>100</v>
      </c>
      <c r="K35" s="85">
        <f>IF(ISNUMBER(I35),I35,0)-IF(ISNUMBER(J35),J35,0)</f>
        <v>-100</v>
      </c>
    </row>
    <row r="36" spans="1:11" s="86" customFormat="1" ht="54" customHeight="1" hidden="1">
      <c r="A36" s="78" t="s">
        <v>139</v>
      </c>
      <c r="B36" s="79">
        <v>1</v>
      </c>
      <c r="C36" s="80"/>
      <c r="D36" s="81" t="s">
        <v>67</v>
      </c>
      <c r="E36" s="82" t="s">
        <v>78</v>
      </c>
      <c r="F36" s="82" t="s">
        <v>123</v>
      </c>
      <c r="G36" s="82" t="s">
        <v>126</v>
      </c>
      <c r="H36" s="83" t="s">
        <v>127</v>
      </c>
      <c r="I36" s="84"/>
      <c r="J36" s="87"/>
      <c r="K36" s="85">
        <f t="shared" si="0"/>
        <v>0</v>
      </c>
    </row>
    <row r="37" spans="1:11" s="86" customFormat="1" ht="22.5">
      <c r="A37" s="78" t="s">
        <v>140</v>
      </c>
      <c r="B37" s="79">
        <v>1</v>
      </c>
      <c r="C37" s="80"/>
      <c r="D37" s="81" t="s">
        <v>67</v>
      </c>
      <c r="E37" s="82" t="s">
        <v>79</v>
      </c>
      <c r="F37" s="82" t="s">
        <v>122</v>
      </c>
      <c r="G37" s="82" t="s">
        <v>126</v>
      </c>
      <c r="H37" s="83" t="s">
        <v>66</v>
      </c>
      <c r="I37" s="84">
        <f>I38+I54</f>
        <v>8740000</v>
      </c>
      <c r="J37" s="84">
        <f>J38+J54</f>
        <v>1107613.6</v>
      </c>
      <c r="K37" s="85">
        <f t="shared" si="0"/>
        <v>7632386.4</v>
      </c>
    </row>
    <row r="38" spans="1:11" s="86" customFormat="1" ht="45">
      <c r="A38" s="101" t="s">
        <v>141</v>
      </c>
      <c r="B38" s="79">
        <v>1</v>
      </c>
      <c r="C38" s="80"/>
      <c r="D38" s="81" t="s">
        <v>67</v>
      </c>
      <c r="E38" s="82" t="s">
        <v>80</v>
      </c>
      <c r="F38" s="82" t="s">
        <v>123</v>
      </c>
      <c r="G38" s="82" t="s">
        <v>126</v>
      </c>
      <c r="H38" s="83" t="s">
        <v>127</v>
      </c>
      <c r="I38" s="84">
        <f>I39+I47+I52</f>
        <v>8720000</v>
      </c>
      <c r="J38" s="84">
        <f>J39+J47+J52</f>
        <v>1107613.6</v>
      </c>
      <c r="K38" s="85">
        <f t="shared" si="0"/>
        <v>7612386.4</v>
      </c>
    </row>
    <row r="39" spans="1:11" s="86" customFormat="1" ht="56.25">
      <c r="A39" s="101" t="s">
        <v>142</v>
      </c>
      <c r="B39" s="79">
        <v>1</v>
      </c>
      <c r="C39" s="80"/>
      <c r="D39" s="81" t="s">
        <v>67</v>
      </c>
      <c r="E39" s="82" t="s">
        <v>81</v>
      </c>
      <c r="F39" s="82" t="s">
        <v>123</v>
      </c>
      <c r="G39" s="82" t="s">
        <v>126</v>
      </c>
      <c r="H39" s="83" t="s">
        <v>127</v>
      </c>
      <c r="I39" s="84">
        <f>I40+I41+I42+I43+I44</f>
        <v>6750000</v>
      </c>
      <c r="J39" s="84">
        <f>J40+J41+J42+J43+J44</f>
        <v>646492.99</v>
      </c>
      <c r="K39" s="85">
        <f>IF(ISNUMBER(I39),I39,0)-IF(ISNUMBER(J39),J39,0)</f>
        <v>6103507.01</v>
      </c>
    </row>
    <row r="40" spans="1:11" s="86" customFormat="1" ht="56.25">
      <c r="A40" s="101" t="s">
        <v>142</v>
      </c>
      <c r="B40" s="79">
        <v>1</v>
      </c>
      <c r="C40" s="80"/>
      <c r="D40" s="81" t="s">
        <v>67</v>
      </c>
      <c r="E40" s="82" t="s">
        <v>82</v>
      </c>
      <c r="F40" s="82" t="s">
        <v>123</v>
      </c>
      <c r="G40" s="82" t="s">
        <v>126</v>
      </c>
      <c r="H40" s="83" t="s">
        <v>127</v>
      </c>
      <c r="I40" s="84">
        <v>6750000</v>
      </c>
      <c r="J40" s="87">
        <v>0</v>
      </c>
      <c r="K40" s="85">
        <f t="shared" si="0"/>
        <v>6750000</v>
      </c>
    </row>
    <row r="41" spans="1:11" s="86" customFormat="1" ht="56.25">
      <c r="A41" s="101" t="s">
        <v>142</v>
      </c>
      <c r="B41" s="79">
        <v>1</v>
      </c>
      <c r="C41" s="80"/>
      <c r="D41" s="81" t="s">
        <v>67</v>
      </c>
      <c r="E41" s="82" t="s">
        <v>82</v>
      </c>
      <c r="F41" s="82" t="s">
        <v>123</v>
      </c>
      <c r="G41" s="82" t="s">
        <v>335</v>
      </c>
      <c r="H41" s="83" t="s">
        <v>127</v>
      </c>
      <c r="I41" s="84">
        <v>0</v>
      </c>
      <c r="J41" s="87">
        <v>634185.78</v>
      </c>
      <c r="K41" s="85">
        <f>IF(ISNUMBER(I41),I41,0)-IF(ISNUMBER(J41),J41,0)</f>
        <v>-634185.78</v>
      </c>
    </row>
    <row r="42" spans="1:11" s="86" customFormat="1" ht="56.25">
      <c r="A42" s="101" t="s">
        <v>142</v>
      </c>
      <c r="B42" s="79">
        <v>1</v>
      </c>
      <c r="C42" s="80"/>
      <c r="D42" s="81" t="s">
        <v>67</v>
      </c>
      <c r="E42" s="82" t="s">
        <v>82</v>
      </c>
      <c r="F42" s="82" t="s">
        <v>123</v>
      </c>
      <c r="G42" s="82" t="s">
        <v>341</v>
      </c>
      <c r="H42" s="83" t="s">
        <v>127</v>
      </c>
      <c r="I42" s="84">
        <v>0</v>
      </c>
      <c r="J42" s="87">
        <v>1913.38</v>
      </c>
      <c r="K42" s="85">
        <f>IF(ISNUMBER(I42),I42,0)-IF(ISNUMBER(J42),J42,0)</f>
        <v>-1913.38</v>
      </c>
    </row>
    <row r="43" spans="1:11" s="86" customFormat="1" ht="56.25">
      <c r="A43" s="101" t="s">
        <v>142</v>
      </c>
      <c r="B43" s="79">
        <v>1</v>
      </c>
      <c r="C43" s="80"/>
      <c r="D43" s="81" t="s">
        <v>67</v>
      </c>
      <c r="E43" s="82" t="s">
        <v>82</v>
      </c>
      <c r="F43" s="82" t="s">
        <v>123</v>
      </c>
      <c r="G43" s="82" t="s">
        <v>337</v>
      </c>
      <c r="H43" s="83" t="s">
        <v>127</v>
      </c>
      <c r="I43" s="84">
        <v>0</v>
      </c>
      <c r="J43" s="87">
        <v>5029.75</v>
      </c>
      <c r="K43" s="85">
        <f>IF(ISNUMBER(I43),I43,0)-IF(ISNUMBER(J43),J43,0)</f>
        <v>-5029.75</v>
      </c>
    </row>
    <row r="44" spans="1:11" s="86" customFormat="1" ht="78.75">
      <c r="A44" s="101" t="s">
        <v>143</v>
      </c>
      <c r="B44" s="79">
        <v>1</v>
      </c>
      <c r="C44" s="80"/>
      <c r="D44" s="81" t="s">
        <v>67</v>
      </c>
      <c r="E44" s="82" t="s">
        <v>83</v>
      </c>
      <c r="F44" s="82" t="s">
        <v>123</v>
      </c>
      <c r="G44" s="82" t="s">
        <v>126</v>
      </c>
      <c r="H44" s="83" t="s">
        <v>127</v>
      </c>
      <c r="I44" s="84">
        <f>I45+I46</f>
        <v>0</v>
      </c>
      <c r="J44" s="84">
        <f>J45+J46</f>
        <v>5364.08</v>
      </c>
      <c r="K44" s="85">
        <f>IF(ISNUMBER(I44),I44,0)-IF(ISNUMBER(J44),J44,0)</f>
        <v>-5364.08</v>
      </c>
    </row>
    <row r="45" spans="1:11" s="86" customFormat="1" ht="78.75">
      <c r="A45" s="101" t="s">
        <v>143</v>
      </c>
      <c r="B45" s="79">
        <v>1</v>
      </c>
      <c r="C45" s="80"/>
      <c r="D45" s="81" t="s">
        <v>67</v>
      </c>
      <c r="E45" s="82" t="s">
        <v>83</v>
      </c>
      <c r="F45" s="82" t="s">
        <v>123</v>
      </c>
      <c r="G45" s="82" t="s">
        <v>335</v>
      </c>
      <c r="H45" s="83" t="s">
        <v>127</v>
      </c>
      <c r="I45" s="84">
        <v>0</v>
      </c>
      <c r="J45" s="87">
        <v>5311.35</v>
      </c>
      <c r="K45" s="85">
        <f t="shared" si="0"/>
        <v>-5311.35</v>
      </c>
    </row>
    <row r="46" spans="1:11" s="86" customFormat="1" ht="78.75">
      <c r="A46" s="101" t="s">
        <v>143</v>
      </c>
      <c r="B46" s="79">
        <v>1</v>
      </c>
      <c r="C46" s="80"/>
      <c r="D46" s="81" t="s">
        <v>67</v>
      </c>
      <c r="E46" s="82" t="s">
        <v>83</v>
      </c>
      <c r="F46" s="82" t="s">
        <v>123</v>
      </c>
      <c r="G46" s="82" t="s">
        <v>341</v>
      </c>
      <c r="H46" s="83" t="s">
        <v>127</v>
      </c>
      <c r="I46" s="84">
        <v>0</v>
      </c>
      <c r="J46" s="87">
        <v>52.73</v>
      </c>
      <c r="K46" s="85">
        <f>IF(ISNUMBER(I46),I46,0)-IF(ISNUMBER(J46),J46,0)</f>
        <v>-52.73</v>
      </c>
    </row>
    <row r="47" spans="1:11" s="86" customFormat="1" ht="67.5">
      <c r="A47" s="101" t="s">
        <v>144</v>
      </c>
      <c r="B47" s="79">
        <v>1</v>
      </c>
      <c r="C47" s="80"/>
      <c r="D47" s="81" t="s">
        <v>67</v>
      </c>
      <c r="E47" s="82" t="s">
        <v>84</v>
      </c>
      <c r="F47" s="82" t="s">
        <v>123</v>
      </c>
      <c r="G47" s="82" t="s">
        <v>126</v>
      </c>
      <c r="H47" s="83" t="s">
        <v>127</v>
      </c>
      <c r="I47" s="84">
        <f>I48+I50+I49</f>
        <v>1970000</v>
      </c>
      <c r="J47" s="84">
        <f>J48+J50+J49</f>
        <v>373645.86</v>
      </c>
      <c r="K47" s="85">
        <f t="shared" si="0"/>
        <v>1596354.1400000001</v>
      </c>
    </row>
    <row r="48" spans="1:11" s="86" customFormat="1" ht="66" customHeight="1">
      <c r="A48" s="101" t="s">
        <v>144</v>
      </c>
      <c r="B48" s="79">
        <v>1</v>
      </c>
      <c r="C48" s="80"/>
      <c r="D48" s="81" t="s">
        <v>67</v>
      </c>
      <c r="E48" s="82" t="s">
        <v>85</v>
      </c>
      <c r="F48" s="82" t="s">
        <v>123</v>
      </c>
      <c r="G48" s="82" t="s">
        <v>126</v>
      </c>
      <c r="H48" s="83" t="s">
        <v>127</v>
      </c>
      <c r="I48" s="84">
        <v>1970000</v>
      </c>
      <c r="J48" s="87">
        <v>0</v>
      </c>
      <c r="K48" s="85">
        <f t="shared" si="0"/>
        <v>1970000</v>
      </c>
    </row>
    <row r="49" spans="1:11" s="86" customFormat="1" ht="66.75" customHeight="1">
      <c r="A49" s="101" t="s">
        <v>144</v>
      </c>
      <c r="B49" s="79">
        <v>1</v>
      </c>
      <c r="C49" s="80"/>
      <c r="D49" s="81" t="s">
        <v>67</v>
      </c>
      <c r="E49" s="82" t="s">
        <v>85</v>
      </c>
      <c r="F49" s="82" t="s">
        <v>123</v>
      </c>
      <c r="G49" s="82" t="s">
        <v>335</v>
      </c>
      <c r="H49" s="83" t="s">
        <v>127</v>
      </c>
      <c r="I49" s="84">
        <v>0</v>
      </c>
      <c r="J49" s="87">
        <v>278883.55</v>
      </c>
      <c r="K49" s="85">
        <f>IF(ISNUMBER(I49),I49,0)-IF(ISNUMBER(J49),J49,0)</f>
        <v>-278883.55</v>
      </c>
    </row>
    <row r="50" spans="1:11" s="86" customFormat="1" ht="87" customHeight="1">
      <c r="A50" s="101" t="s">
        <v>145</v>
      </c>
      <c r="B50" s="79">
        <v>1</v>
      </c>
      <c r="C50" s="80"/>
      <c r="D50" s="81" t="s">
        <v>67</v>
      </c>
      <c r="E50" s="82" t="s">
        <v>86</v>
      </c>
      <c r="F50" s="82" t="s">
        <v>123</v>
      </c>
      <c r="G50" s="82" t="s">
        <v>126</v>
      </c>
      <c r="H50" s="83" t="s">
        <v>127</v>
      </c>
      <c r="I50" s="87">
        <f>I51</f>
        <v>0</v>
      </c>
      <c r="J50" s="87">
        <f>J51</f>
        <v>94762.31</v>
      </c>
      <c r="K50" s="85">
        <f t="shared" si="0"/>
        <v>-94762.31</v>
      </c>
    </row>
    <row r="51" spans="1:11" s="86" customFormat="1" ht="84.75" customHeight="1">
      <c r="A51" s="101" t="s">
        <v>145</v>
      </c>
      <c r="B51" s="79">
        <v>1</v>
      </c>
      <c r="C51" s="80"/>
      <c r="D51" s="81" t="s">
        <v>67</v>
      </c>
      <c r="E51" s="82" t="s">
        <v>86</v>
      </c>
      <c r="F51" s="82" t="s">
        <v>123</v>
      </c>
      <c r="G51" s="82" t="s">
        <v>335</v>
      </c>
      <c r="H51" s="83" t="s">
        <v>127</v>
      </c>
      <c r="I51" s="84">
        <v>0</v>
      </c>
      <c r="J51" s="87">
        <v>94762.31</v>
      </c>
      <c r="K51" s="85">
        <f>IF(ISNUMBER(I51),I51,0)-IF(ISNUMBER(J51),J51,0)</f>
        <v>-94762.31</v>
      </c>
    </row>
    <row r="52" spans="1:11" s="86" customFormat="1" ht="67.5">
      <c r="A52" s="101" t="s">
        <v>422</v>
      </c>
      <c r="B52" s="79">
        <v>1</v>
      </c>
      <c r="C52" s="80"/>
      <c r="D52" s="81" t="s">
        <v>67</v>
      </c>
      <c r="E52" s="82" t="s">
        <v>423</v>
      </c>
      <c r="F52" s="82" t="s">
        <v>123</v>
      </c>
      <c r="G52" s="82" t="s">
        <v>126</v>
      </c>
      <c r="H52" s="83" t="s">
        <v>127</v>
      </c>
      <c r="I52" s="87">
        <f>I53</f>
        <v>0</v>
      </c>
      <c r="J52" s="87">
        <f>J53</f>
        <v>87474.75</v>
      </c>
      <c r="K52" s="85">
        <f>IF(ISNUMBER(I52),I52,0)-IF(ISNUMBER(J52),J52,0)</f>
        <v>-87474.75</v>
      </c>
    </row>
    <row r="53" spans="1:11" s="86" customFormat="1" ht="67.5">
      <c r="A53" s="101" t="s">
        <v>422</v>
      </c>
      <c r="B53" s="79">
        <v>1</v>
      </c>
      <c r="C53" s="80"/>
      <c r="D53" s="81" t="s">
        <v>67</v>
      </c>
      <c r="E53" s="82" t="s">
        <v>423</v>
      </c>
      <c r="F53" s="82" t="s">
        <v>123</v>
      </c>
      <c r="G53" s="82" t="s">
        <v>335</v>
      </c>
      <c r="H53" s="83" t="s">
        <v>127</v>
      </c>
      <c r="I53" s="84">
        <v>0</v>
      </c>
      <c r="J53" s="87">
        <v>87474.75</v>
      </c>
      <c r="K53" s="85">
        <f>IF(ISNUMBER(I53),I53,0)-IF(ISNUMBER(J53),J53,0)</f>
        <v>-87474.75</v>
      </c>
    </row>
    <row r="54" spans="1:11" s="86" customFormat="1" ht="23.25" customHeight="1">
      <c r="A54" s="101" t="s">
        <v>146</v>
      </c>
      <c r="B54" s="79">
        <v>1</v>
      </c>
      <c r="C54" s="80"/>
      <c r="D54" s="81" t="s">
        <v>67</v>
      </c>
      <c r="E54" s="82" t="s">
        <v>87</v>
      </c>
      <c r="F54" s="82" t="s">
        <v>123</v>
      </c>
      <c r="G54" s="82" t="s">
        <v>126</v>
      </c>
      <c r="H54" s="83" t="s">
        <v>127</v>
      </c>
      <c r="I54" s="84">
        <f>I55</f>
        <v>20000</v>
      </c>
      <c r="J54" s="87">
        <f>J55</f>
        <v>0</v>
      </c>
      <c r="K54" s="85">
        <f t="shared" si="0"/>
        <v>20000</v>
      </c>
    </row>
    <row r="55" spans="1:11" s="86" customFormat="1" ht="44.25" customHeight="1">
      <c r="A55" s="101" t="s">
        <v>147</v>
      </c>
      <c r="B55" s="79">
        <v>1</v>
      </c>
      <c r="C55" s="80"/>
      <c r="D55" s="81" t="s">
        <v>67</v>
      </c>
      <c r="E55" s="82" t="s">
        <v>340</v>
      </c>
      <c r="F55" s="82" t="s">
        <v>123</v>
      </c>
      <c r="G55" s="82" t="s">
        <v>126</v>
      </c>
      <c r="H55" s="83" t="s">
        <v>127</v>
      </c>
      <c r="I55" s="84">
        <v>20000</v>
      </c>
      <c r="J55" s="87">
        <v>0</v>
      </c>
      <c r="K55" s="85">
        <f t="shared" si="0"/>
        <v>20000</v>
      </c>
    </row>
    <row r="56" spans="1:11" s="86" customFormat="1" ht="22.5">
      <c r="A56" s="78" t="s">
        <v>148</v>
      </c>
      <c r="B56" s="79">
        <v>1</v>
      </c>
      <c r="C56" s="80"/>
      <c r="D56" s="81" t="s">
        <v>67</v>
      </c>
      <c r="E56" s="82" t="s">
        <v>88</v>
      </c>
      <c r="F56" s="82" t="s">
        <v>122</v>
      </c>
      <c r="G56" s="82" t="s">
        <v>126</v>
      </c>
      <c r="H56" s="83" t="s">
        <v>66</v>
      </c>
      <c r="I56" s="84">
        <f>I57+I65</f>
        <v>5170000</v>
      </c>
      <c r="J56" s="84">
        <f>J57+J65</f>
        <v>1741137.0899999999</v>
      </c>
      <c r="K56" s="85">
        <f t="shared" si="0"/>
        <v>3428862.91</v>
      </c>
    </row>
    <row r="57" spans="1:11" s="86" customFormat="1" ht="45">
      <c r="A57" s="101" t="s">
        <v>149</v>
      </c>
      <c r="B57" s="79">
        <v>1</v>
      </c>
      <c r="C57" s="80"/>
      <c r="D57" s="81" t="s">
        <v>67</v>
      </c>
      <c r="E57" s="82" t="s">
        <v>343</v>
      </c>
      <c r="F57" s="82" t="s">
        <v>124</v>
      </c>
      <c r="G57" s="82" t="s">
        <v>126</v>
      </c>
      <c r="H57" s="83" t="s">
        <v>127</v>
      </c>
      <c r="I57" s="84">
        <f>I58+I59+I60+I61</f>
        <v>520000</v>
      </c>
      <c r="J57" s="84">
        <f>J58+J59+J60+J61</f>
        <v>-47971.14</v>
      </c>
      <c r="K57" s="85">
        <f>IF(ISNUMBER(I57),I57,0)-IF(ISNUMBER(J57),J57,0)</f>
        <v>567971.14</v>
      </c>
    </row>
    <row r="58" spans="1:11" s="86" customFormat="1" ht="45">
      <c r="A58" s="101" t="s">
        <v>149</v>
      </c>
      <c r="B58" s="79">
        <v>1</v>
      </c>
      <c r="C58" s="80"/>
      <c r="D58" s="81" t="s">
        <v>67</v>
      </c>
      <c r="E58" s="82" t="s">
        <v>89</v>
      </c>
      <c r="F58" s="82" t="s">
        <v>124</v>
      </c>
      <c r="G58" s="82" t="s">
        <v>126</v>
      </c>
      <c r="H58" s="83" t="s">
        <v>127</v>
      </c>
      <c r="I58" s="84">
        <v>520000</v>
      </c>
      <c r="J58" s="87">
        <v>0</v>
      </c>
      <c r="K58" s="85">
        <f t="shared" si="0"/>
        <v>520000</v>
      </c>
    </row>
    <row r="59" spans="1:11" s="86" customFormat="1" ht="45">
      <c r="A59" s="101" t="s">
        <v>149</v>
      </c>
      <c r="B59" s="79">
        <v>1</v>
      </c>
      <c r="C59" s="80"/>
      <c r="D59" s="81" t="s">
        <v>67</v>
      </c>
      <c r="E59" s="82" t="s">
        <v>89</v>
      </c>
      <c r="F59" s="82" t="s">
        <v>124</v>
      </c>
      <c r="G59" s="82" t="s">
        <v>335</v>
      </c>
      <c r="H59" s="83" t="s">
        <v>127</v>
      </c>
      <c r="I59" s="84">
        <v>0</v>
      </c>
      <c r="J59" s="87">
        <v>-48265.9</v>
      </c>
      <c r="K59" s="85">
        <f>IF(ISNUMBER(I59),I59,0)-IF(ISNUMBER(J59),J59,0)</f>
        <v>48265.9</v>
      </c>
    </row>
    <row r="60" spans="1:11" s="86" customFormat="1" ht="45">
      <c r="A60" s="101" t="s">
        <v>149</v>
      </c>
      <c r="B60" s="79">
        <v>1</v>
      </c>
      <c r="C60" s="80"/>
      <c r="D60" s="81" t="s">
        <v>67</v>
      </c>
      <c r="E60" s="82" t="s">
        <v>89</v>
      </c>
      <c r="F60" s="82" t="s">
        <v>124</v>
      </c>
      <c r="G60" s="82" t="s">
        <v>341</v>
      </c>
      <c r="H60" s="83" t="s">
        <v>127</v>
      </c>
      <c r="I60" s="84">
        <v>0</v>
      </c>
      <c r="J60" s="87">
        <v>422.19</v>
      </c>
      <c r="K60" s="85">
        <f>IF(ISNUMBER(I60),I60,0)-IF(ISNUMBER(J60),J60,0)</f>
        <v>-422.19</v>
      </c>
    </row>
    <row r="61" spans="1:11" s="86" customFormat="1" ht="45">
      <c r="A61" s="101" t="s">
        <v>149</v>
      </c>
      <c r="B61" s="79">
        <v>1</v>
      </c>
      <c r="C61" s="80"/>
      <c r="D61" s="81" t="s">
        <v>67</v>
      </c>
      <c r="E61" s="82" t="s">
        <v>89</v>
      </c>
      <c r="F61" s="82" t="s">
        <v>124</v>
      </c>
      <c r="G61" s="82" t="s">
        <v>337</v>
      </c>
      <c r="H61" s="83" t="s">
        <v>127</v>
      </c>
      <c r="I61" s="84">
        <v>0</v>
      </c>
      <c r="J61" s="87">
        <v>-127.43</v>
      </c>
      <c r="K61" s="85">
        <f>IF(ISNUMBER(I61),I61,0)-IF(ISNUMBER(J61),J61,0)</f>
        <v>127.43</v>
      </c>
    </row>
    <row r="62" spans="1:11" s="86" customFormat="1" ht="22.5" hidden="1">
      <c r="A62" s="101" t="s">
        <v>150</v>
      </c>
      <c r="B62" s="79">
        <v>1</v>
      </c>
      <c r="C62" s="80"/>
      <c r="D62" s="81" t="s">
        <v>67</v>
      </c>
      <c r="E62" s="82" t="s">
        <v>90</v>
      </c>
      <c r="F62" s="82" t="s">
        <v>125</v>
      </c>
      <c r="G62" s="82" t="s">
        <v>126</v>
      </c>
      <c r="H62" s="83" t="s">
        <v>127</v>
      </c>
      <c r="I62" s="84"/>
      <c r="J62" s="87"/>
      <c r="K62" s="85">
        <f t="shared" si="0"/>
        <v>0</v>
      </c>
    </row>
    <row r="63" spans="1:11" s="86" customFormat="1" ht="22.5" hidden="1">
      <c r="A63" s="101" t="s">
        <v>151</v>
      </c>
      <c r="B63" s="79">
        <v>1</v>
      </c>
      <c r="C63" s="80"/>
      <c r="D63" s="81" t="s">
        <v>67</v>
      </c>
      <c r="E63" s="82" t="s">
        <v>91</v>
      </c>
      <c r="F63" s="82" t="s">
        <v>125</v>
      </c>
      <c r="G63" s="82" t="s">
        <v>126</v>
      </c>
      <c r="H63" s="83" t="s">
        <v>127</v>
      </c>
      <c r="I63" s="84"/>
      <c r="J63" s="87"/>
      <c r="K63" s="85">
        <f t="shared" si="0"/>
        <v>0</v>
      </c>
    </row>
    <row r="64" spans="1:11" s="86" customFormat="1" ht="22.5" hidden="1">
      <c r="A64" s="101" t="s">
        <v>152</v>
      </c>
      <c r="B64" s="79">
        <v>1</v>
      </c>
      <c r="C64" s="80"/>
      <c r="D64" s="81" t="s">
        <v>67</v>
      </c>
      <c r="E64" s="82" t="s">
        <v>92</v>
      </c>
      <c r="F64" s="82" t="s">
        <v>125</v>
      </c>
      <c r="G64" s="82" t="s">
        <v>126</v>
      </c>
      <c r="H64" s="83" t="s">
        <v>127</v>
      </c>
      <c r="I64" s="84"/>
      <c r="J64" s="87"/>
      <c r="K64" s="85">
        <f t="shared" si="0"/>
        <v>0</v>
      </c>
    </row>
    <row r="65" spans="1:11" s="86" customFormat="1" ht="45">
      <c r="A65" s="101" t="s">
        <v>153</v>
      </c>
      <c r="B65" s="79">
        <v>1</v>
      </c>
      <c r="C65" s="80"/>
      <c r="D65" s="81" t="s">
        <v>67</v>
      </c>
      <c r="E65" s="82" t="s">
        <v>344</v>
      </c>
      <c r="F65" s="82" t="s">
        <v>124</v>
      </c>
      <c r="G65" s="82" t="s">
        <v>126</v>
      </c>
      <c r="H65" s="83" t="s">
        <v>127</v>
      </c>
      <c r="I65" s="84">
        <f>I66+I70</f>
        <v>4650000</v>
      </c>
      <c r="J65" s="84">
        <f>J66+J70</f>
        <v>1789108.2299999997</v>
      </c>
      <c r="K65" s="85">
        <f>IF(ISNUMBER(I65),I65,0)-IF(ISNUMBER(J65),J65,0)</f>
        <v>2860891.7700000005</v>
      </c>
    </row>
    <row r="66" spans="1:11" s="86" customFormat="1" ht="45">
      <c r="A66" s="101" t="s">
        <v>153</v>
      </c>
      <c r="B66" s="79">
        <v>1</v>
      </c>
      <c r="C66" s="80"/>
      <c r="D66" s="81" t="s">
        <v>67</v>
      </c>
      <c r="E66" s="82" t="s">
        <v>93</v>
      </c>
      <c r="F66" s="82" t="s">
        <v>124</v>
      </c>
      <c r="G66" s="82" t="s">
        <v>126</v>
      </c>
      <c r="H66" s="83" t="s">
        <v>127</v>
      </c>
      <c r="I66" s="84">
        <f>I67+I68+I69</f>
        <v>400000</v>
      </c>
      <c r="J66" s="84">
        <f>J67+J68+J69</f>
        <v>-168686.59</v>
      </c>
      <c r="K66" s="85">
        <f t="shared" si="0"/>
        <v>568686.59</v>
      </c>
    </row>
    <row r="67" spans="1:11" s="86" customFormat="1" ht="56.25">
      <c r="A67" s="101" t="s">
        <v>154</v>
      </c>
      <c r="B67" s="79">
        <v>1</v>
      </c>
      <c r="C67" s="80"/>
      <c r="D67" s="81" t="s">
        <v>67</v>
      </c>
      <c r="E67" s="82" t="s">
        <v>94</v>
      </c>
      <c r="F67" s="82" t="s">
        <v>124</v>
      </c>
      <c r="G67" s="82" t="s">
        <v>126</v>
      </c>
      <c r="H67" s="83" t="s">
        <v>127</v>
      </c>
      <c r="I67" s="84">
        <v>400000</v>
      </c>
      <c r="J67" s="87">
        <v>0</v>
      </c>
      <c r="K67" s="85">
        <f t="shared" si="0"/>
        <v>400000</v>
      </c>
    </row>
    <row r="68" spans="1:11" s="86" customFormat="1" ht="56.25">
      <c r="A68" s="101" t="s">
        <v>154</v>
      </c>
      <c r="B68" s="79">
        <v>1</v>
      </c>
      <c r="C68" s="80"/>
      <c r="D68" s="81" t="s">
        <v>67</v>
      </c>
      <c r="E68" s="82" t="s">
        <v>94</v>
      </c>
      <c r="F68" s="82" t="s">
        <v>124</v>
      </c>
      <c r="G68" s="82" t="s">
        <v>335</v>
      </c>
      <c r="H68" s="83" t="s">
        <v>127</v>
      </c>
      <c r="I68" s="84">
        <v>0</v>
      </c>
      <c r="J68" s="87">
        <v>-169057.29</v>
      </c>
      <c r="K68" s="85">
        <f>IF(ISNUMBER(I68),I68,0)-IF(ISNUMBER(J68),J68,0)</f>
        <v>169057.29</v>
      </c>
    </row>
    <row r="69" spans="1:11" s="86" customFormat="1" ht="56.25">
      <c r="A69" s="101" t="s">
        <v>154</v>
      </c>
      <c r="B69" s="79">
        <v>1</v>
      </c>
      <c r="C69" s="80"/>
      <c r="D69" s="81" t="s">
        <v>67</v>
      </c>
      <c r="E69" s="82" t="s">
        <v>94</v>
      </c>
      <c r="F69" s="82" t="s">
        <v>124</v>
      </c>
      <c r="G69" s="82" t="s">
        <v>341</v>
      </c>
      <c r="H69" s="83" t="s">
        <v>127</v>
      </c>
      <c r="I69" s="84">
        <v>0</v>
      </c>
      <c r="J69" s="87">
        <v>370.7</v>
      </c>
      <c r="K69" s="85">
        <f>IF(ISNUMBER(I69),I69,0)-IF(ISNUMBER(J69),J69,0)</f>
        <v>-370.7</v>
      </c>
    </row>
    <row r="70" spans="1:11" s="86" customFormat="1" ht="45">
      <c r="A70" s="101" t="s">
        <v>155</v>
      </c>
      <c r="B70" s="79">
        <v>1</v>
      </c>
      <c r="C70" s="80"/>
      <c r="D70" s="81" t="s">
        <v>67</v>
      </c>
      <c r="E70" s="82" t="s">
        <v>95</v>
      </c>
      <c r="F70" s="82" t="s">
        <v>124</v>
      </c>
      <c r="G70" s="82" t="s">
        <v>126</v>
      </c>
      <c r="H70" s="83" t="s">
        <v>127</v>
      </c>
      <c r="I70" s="84">
        <f>I71+I72+I73</f>
        <v>4250000</v>
      </c>
      <c r="J70" s="84">
        <f>J71+J72+J73</f>
        <v>1957794.8199999998</v>
      </c>
      <c r="K70" s="85">
        <f t="shared" si="0"/>
        <v>2292205.18</v>
      </c>
    </row>
    <row r="71" spans="1:11" s="86" customFormat="1" ht="56.25">
      <c r="A71" s="101" t="s">
        <v>156</v>
      </c>
      <c r="B71" s="79">
        <v>1</v>
      </c>
      <c r="C71" s="80"/>
      <c r="D71" s="81" t="s">
        <v>67</v>
      </c>
      <c r="E71" s="82" t="s">
        <v>96</v>
      </c>
      <c r="F71" s="82" t="s">
        <v>124</v>
      </c>
      <c r="G71" s="82" t="s">
        <v>126</v>
      </c>
      <c r="H71" s="83" t="s">
        <v>127</v>
      </c>
      <c r="I71" s="84">
        <v>4250000</v>
      </c>
      <c r="J71" s="87">
        <v>0</v>
      </c>
      <c r="K71" s="85">
        <f t="shared" si="0"/>
        <v>4250000</v>
      </c>
    </row>
    <row r="72" spans="1:11" s="86" customFormat="1" ht="56.25">
      <c r="A72" s="101" t="s">
        <v>156</v>
      </c>
      <c r="B72" s="79">
        <v>1</v>
      </c>
      <c r="C72" s="80"/>
      <c r="D72" s="81" t="s">
        <v>67</v>
      </c>
      <c r="E72" s="82" t="s">
        <v>96</v>
      </c>
      <c r="F72" s="82" t="s">
        <v>124</v>
      </c>
      <c r="G72" s="82" t="s">
        <v>335</v>
      </c>
      <c r="H72" s="83" t="s">
        <v>127</v>
      </c>
      <c r="I72" s="84">
        <v>0</v>
      </c>
      <c r="J72" s="87">
        <v>1940567.63</v>
      </c>
      <c r="K72" s="85">
        <f>IF(ISNUMBER(I72),I72,0)-IF(ISNUMBER(J72),J72,0)</f>
        <v>-1940567.63</v>
      </c>
    </row>
    <row r="73" spans="1:11" s="86" customFormat="1" ht="56.25">
      <c r="A73" s="101" t="s">
        <v>156</v>
      </c>
      <c r="B73" s="79">
        <v>1</v>
      </c>
      <c r="C73" s="80"/>
      <c r="D73" s="81" t="s">
        <v>67</v>
      </c>
      <c r="E73" s="82" t="s">
        <v>96</v>
      </c>
      <c r="F73" s="82" t="s">
        <v>124</v>
      </c>
      <c r="G73" s="82" t="s">
        <v>341</v>
      </c>
      <c r="H73" s="83" t="s">
        <v>127</v>
      </c>
      <c r="I73" s="84">
        <v>0</v>
      </c>
      <c r="J73" s="87">
        <v>17227.19</v>
      </c>
      <c r="K73" s="85">
        <f>IF(ISNUMBER(I73),I73,0)-IF(ISNUMBER(J73),J73,0)</f>
        <v>-17227.19</v>
      </c>
    </row>
    <row r="74" spans="1:11" s="86" customFormat="1" ht="67.5">
      <c r="A74" s="78" t="s">
        <v>157</v>
      </c>
      <c r="B74" s="79">
        <v>1</v>
      </c>
      <c r="C74" s="80"/>
      <c r="D74" s="81" t="s">
        <v>67</v>
      </c>
      <c r="E74" s="82" t="s">
        <v>97</v>
      </c>
      <c r="F74" s="82" t="s">
        <v>122</v>
      </c>
      <c r="G74" s="82" t="s">
        <v>126</v>
      </c>
      <c r="H74" s="83" t="s">
        <v>66</v>
      </c>
      <c r="I74" s="84">
        <f>I75</f>
        <v>5000</v>
      </c>
      <c r="J74" s="84">
        <f>J75</f>
        <v>501.91</v>
      </c>
      <c r="K74" s="85">
        <f t="shared" si="0"/>
        <v>4498.09</v>
      </c>
    </row>
    <row r="75" spans="1:11" s="86" customFormat="1" ht="15.75" customHeight="1">
      <c r="A75" s="101" t="s">
        <v>158</v>
      </c>
      <c r="B75" s="79">
        <v>1</v>
      </c>
      <c r="C75" s="80"/>
      <c r="D75" s="81" t="s">
        <v>67</v>
      </c>
      <c r="E75" s="82" t="s">
        <v>98</v>
      </c>
      <c r="F75" s="82" t="s">
        <v>122</v>
      </c>
      <c r="G75" s="82" t="s">
        <v>126</v>
      </c>
      <c r="H75" s="83" t="s">
        <v>127</v>
      </c>
      <c r="I75" s="84">
        <f>I76+I77</f>
        <v>5000</v>
      </c>
      <c r="J75" s="84">
        <f>J76+J77</f>
        <v>501.91</v>
      </c>
      <c r="K75" s="85">
        <f t="shared" si="0"/>
        <v>4498.09</v>
      </c>
    </row>
    <row r="76" spans="1:11" s="86" customFormat="1" ht="34.5" customHeight="1">
      <c r="A76" s="101" t="s">
        <v>159</v>
      </c>
      <c r="B76" s="79">
        <v>1</v>
      </c>
      <c r="C76" s="80"/>
      <c r="D76" s="81" t="s">
        <v>67</v>
      </c>
      <c r="E76" s="82" t="s">
        <v>342</v>
      </c>
      <c r="F76" s="82" t="s">
        <v>124</v>
      </c>
      <c r="G76" s="82" t="s">
        <v>126</v>
      </c>
      <c r="H76" s="83" t="s">
        <v>127</v>
      </c>
      <c r="I76" s="84">
        <v>5000</v>
      </c>
      <c r="J76" s="87">
        <v>0</v>
      </c>
      <c r="K76" s="85">
        <f t="shared" si="0"/>
        <v>5000</v>
      </c>
    </row>
    <row r="77" spans="1:11" s="86" customFormat="1" ht="33.75" customHeight="1">
      <c r="A77" s="101" t="s">
        <v>159</v>
      </c>
      <c r="B77" s="79">
        <v>1</v>
      </c>
      <c r="C77" s="80"/>
      <c r="D77" s="81" t="s">
        <v>67</v>
      </c>
      <c r="E77" s="82" t="s">
        <v>342</v>
      </c>
      <c r="F77" s="82" t="s">
        <v>124</v>
      </c>
      <c r="G77" s="82" t="s">
        <v>341</v>
      </c>
      <c r="H77" s="83" t="s">
        <v>127</v>
      </c>
      <c r="I77" s="84">
        <v>0</v>
      </c>
      <c r="J77" s="87">
        <v>501.91</v>
      </c>
      <c r="K77" s="85">
        <f>IF(ISNUMBER(I77),I77,0)-IF(ISNUMBER(J77),J77,0)</f>
        <v>-501.91</v>
      </c>
    </row>
    <row r="78" spans="1:11" s="86" customFormat="1" ht="78.75">
      <c r="A78" s="78" t="s">
        <v>160</v>
      </c>
      <c r="B78" s="79">
        <v>1</v>
      </c>
      <c r="C78" s="80"/>
      <c r="D78" s="81" t="s">
        <v>68</v>
      </c>
      <c r="E78" s="82" t="s">
        <v>99</v>
      </c>
      <c r="F78" s="82" t="s">
        <v>122</v>
      </c>
      <c r="G78" s="82" t="s">
        <v>126</v>
      </c>
      <c r="H78" s="83" t="s">
        <v>66</v>
      </c>
      <c r="I78" s="84">
        <f>I79</f>
        <v>3350000</v>
      </c>
      <c r="J78" s="84">
        <f>J79</f>
        <v>749855.15</v>
      </c>
      <c r="K78" s="85">
        <f t="shared" si="0"/>
        <v>2600144.85</v>
      </c>
    </row>
    <row r="79" spans="1:11" s="86" customFormat="1" ht="131.25" customHeight="1">
      <c r="A79" s="101" t="s">
        <v>161</v>
      </c>
      <c r="B79" s="79">
        <v>1</v>
      </c>
      <c r="C79" s="80"/>
      <c r="D79" s="81" t="s">
        <v>68</v>
      </c>
      <c r="E79" s="82" t="s">
        <v>100</v>
      </c>
      <c r="F79" s="82" t="s">
        <v>122</v>
      </c>
      <c r="G79" s="82" t="s">
        <v>126</v>
      </c>
      <c r="H79" s="83" t="s">
        <v>128</v>
      </c>
      <c r="I79" s="84">
        <f>I80+I82+I84</f>
        <v>3350000</v>
      </c>
      <c r="J79" s="84">
        <f>J80+J82+J84</f>
        <v>749855.15</v>
      </c>
      <c r="K79" s="85">
        <f t="shared" si="0"/>
        <v>2600144.85</v>
      </c>
    </row>
    <row r="80" spans="1:11" s="86" customFormat="1" ht="114.75" customHeight="1">
      <c r="A80" s="101" t="s">
        <v>162</v>
      </c>
      <c r="B80" s="79">
        <v>1</v>
      </c>
      <c r="C80" s="80"/>
      <c r="D80" s="81" t="s">
        <v>68</v>
      </c>
      <c r="E80" s="82" t="s">
        <v>101</v>
      </c>
      <c r="F80" s="82" t="s">
        <v>124</v>
      </c>
      <c r="G80" s="82" t="s">
        <v>126</v>
      </c>
      <c r="H80" s="83" t="s">
        <v>128</v>
      </c>
      <c r="I80" s="84">
        <f>I81</f>
        <v>200000</v>
      </c>
      <c r="J80" s="84">
        <f>J81</f>
        <v>71765.58</v>
      </c>
      <c r="K80" s="85">
        <f>IF(ISNUMBER(I80),I80,0)-IF(ISNUMBER(J80),J80,0)</f>
        <v>128234.42</v>
      </c>
    </row>
    <row r="81" spans="1:11" s="86" customFormat="1" ht="118.5" customHeight="1">
      <c r="A81" s="101" t="s">
        <v>162</v>
      </c>
      <c r="B81" s="79">
        <v>1</v>
      </c>
      <c r="C81" s="80"/>
      <c r="D81" s="81" t="s">
        <v>68</v>
      </c>
      <c r="E81" s="82" t="s">
        <v>345</v>
      </c>
      <c r="F81" s="82" t="s">
        <v>124</v>
      </c>
      <c r="G81" s="82" t="s">
        <v>126</v>
      </c>
      <c r="H81" s="83" t="s">
        <v>128</v>
      </c>
      <c r="I81" s="84">
        <v>200000</v>
      </c>
      <c r="J81" s="87">
        <v>71765.58</v>
      </c>
      <c r="K81" s="85">
        <f t="shared" si="0"/>
        <v>128234.42</v>
      </c>
    </row>
    <row r="82" spans="1:11" s="86" customFormat="1" ht="146.25" customHeight="1">
      <c r="A82" s="101" t="s">
        <v>163</v>
      </c>
      <c r="B82" s="79">
        <v>1</v>
      </c>
      <c r="C82" s="80"/>
      <c r="D82" s="81" t="s">
        <v>68</v>
      </c>
      <c r="E82" s="82" t="s">
        <v>102</v>
      </c>
      <c r="F82" s="82" t="s">
        <v>124</v>
      </c>
      <c r="G82" s="82" t="s">
        <v>126</v>
      </c>
      <c r="H82" s="83" t="s">
        <v>128</v>
      </c>
      <c r="I82" s="84">
        <f>I83</f>
        <v>2600000</v>
      </c>
      <c r="J82" s="84">
        <f>J83</f>
        <v>555696.66</v>
      </c>
      <c r="K82" s="85">
        <f t="shared" si="0"/>
        <v>2044303.3399999999</v>
      </c>
    </row>
    <row r="83" spans="1:11" s="86" customFormat="1" ht="86.25" customHeight="1">
      <c r="A83" s="101" t="s">
        <v>164</v>
      </c>
      <c r="B83" s="79">
        <v>1</v>
      </c>
      <c r="C83" s="80"/>
      <c r="D83" s="81" t="s">
        <v>68</v>
      </c>
      <c r="E83" s="82" t="s">
        <v>103</v>
      </c>
      <c r="F83" s="82" t="s">
        <v>124</v>
      </c>
      <c r="G83" s="82" t="s">
        <v>126</v>
      </c>
      <c r="H83" s="83" t="s">
        <v>128</v>
      </c>
      <c r="I83" s="84">
        <v>2600000</v>
      </c>
      <c r="J83" s="87">
        <v>555696.66</v>
      </c>
      <c r="K83" s="85">
        <f t="shared" si="0"/>
        <v>2044303.3399999999</v>
      </c>
    </row>
    <row r="84" spans="1:11" s="86" customFormat="1" ht="123" customHeight="1">
      <c r="A84" s="101" t="s">
        <v>165</v>
      </c>
      <c r="B84" s="79">
        <v>1</v>
      </c>
      <c r="C84" s="80"/>
      <c r="D84" s="81" t="s">
        <v>68</v>
      </c>
      <c r="E84" s="82" t="s">
        <v>104</v>
      </c>
      <c r="F84" s="82" t="s">
        <v>124</v>
      </c>
      <c r="G84" s="82" t="s">
        <v>126</v>
      </c>
      <c r="H84" s="83" t="s">
        <v>128</v>
      </c>
      <c r="I84" s="84">
        <f>I85</f>
        <v>550000</v>
      </c>
      <c r="J84" s="84">
        <f>J85</f>
        <v>122392.91</v>
      </c>
      <c r="K84" s="85">
        <f t="shared" si="0"/>
        <v>427607.08999999997</v>
      </c>
    </row>
    <row r="85" spans="1:11" s="86" customFormat="1" ht="98.25" customHeight="1">
      <c r="A85" s="101" t="s">
        <v>166</v>
      </c>
      <c r="B85" s="79">
        <v>1</v>
      </c>
      <c r="C85" s="80"/>
      <c r="D85" s="81" t="s">
        <v>68</v>
      </c>
      <c r="E85" s="82" t="s">
        <v>105</v>
      </c>
      <c r="F85" s="82" t="s">
        <v>124</v>
      </c>
      <c r="G85" s="82" t="s">
        <v>126</v>
      </c>
      <c r="H85" s="83" t="s">
        <v>128</v>
      </c>
      <c r="I85" s="84">
        <v>550000</v>
      </c>
      <c r="J85" s="87">
        <v>122392.91</v>
      </c>
      <c r="K85" s="85">
        <f t="shared" si="0"/>
        <v>427607.08999999997</v>
      </c>
    </row>
    <row r="86" spans="1:11" s="86" customFormat="1" ht="56.25">
      <c r="A86" s="78" t="s">
        <v>167</v>
      </c>
      <c r="B86" s="79">
        <v>1</v>
      </c>
      <c r="C86" s="80"/>
      <c r="D86" s="81" t="s">
        <v>68</v>
      </c>
      <c r="E86" s="82" t="s">
        <v>106</v>
      </c>
      <c r="F86" s="82" t="s">
        <v>122</v>
      </c>
      <c r="G86" s="82" t="s">
        <v>126</v>
      </c>
      <c r="H86" s="83" t="s">
        <v>66</v>
      </c>
      <c r="I86" s="84">
        <f>I87</f>
        <v>120000</v>
      </c>
      <c r="J86" s="84">
        <f>J87</f>
        <v>71711</v>
      </c>
      <c r="K86" s="85">
        <f t="shared" si="0"/>
        <v>48289</v>
      </c>
    </row>
    <row r="87" spans="1:11" s="86" customFormat="1" ht="45">
      <c r="A87" s="101" t="s">
        <v>168</v>
      </c>
      <c r="B87" s="79">
        <v>1</v>
      </c>
      <c r="C87" s="80"/>
      <c r="D87" s="81" t="s">
        <v>68</v>
      </c>
      <c r="E87" s="82" t="s">
        <v>347</v>
      </c>
      <c r="F87" s="82" t="s">
        <v>122</v>
      </c>
      <c r="G87" s="82" t="s">
        <v>126</v>
      </c>
      <c r="H87" s="83" t="s">
        <v>129</v>
      </c>
      <c r="I87" s="84">
        <f>I88</f>
        <v>120000</v>
      </c>
      <c r="J87" s="84">
        <f>J88</f>
        <v>71711</v>
      </c>
      <c r="K87" s="85">
        <f t="shared" si="0"/>
        <v>48289</v>
      </c>
    </row>
    <row r="88" spans="1:11" s="86" customFormat="1" ht="56.25">
      <c r="A88" s="101" t="s">
        <v>169</v>
      </c>
      <c r="B88" s="79">
        <v>1</v>
      </c>
      <c r="C88" s="80"/>
      <c r="D88" s="81" t="s">
        <v>68</v>
      </c>
      <c r="E88" s="82" t="s">
        <v>346</v>
      </c>
      <c r="F88" s="82" t="s">
        <v>124</v>
      </c>
      <c r="G88" s="82" t="s">
        <v>126</v>
      </c>
      <c r="H88" s="83" t="s">
        <v>129</v>
      </c>
      <c r="I88" s="84">
        <f>100000+20000</f>
        <v>120000</v>
      </c>
      <c r="J88" s="87">
        <v>71711</v>
      </c>
      <c r="K88" s="85">
        <f t="shared" si="0"/>
        <v>48289</v>
      </c>
    </row>
    <row r="89" spans="1:11" s="86" customFormat="1" ht="43.5" customHeight="1">
      <c r="A89" s="78" t="s">
        <v>170</v>
      </c>
      <c r="B89" s="79">
        <v>1</v>
      </c>
      <c r="C89" s="80"/>
      <c r="D89" s="81" t="s">
        <v>68</v>
      </c>
      <c r="E89" s="82" t="s">
        <v>107</v>
      </c>
      <c r="F89" s="82" t="s">
        <v>122</v>
      </c>
      <c r="G89" s="82" t="s">
        <v>126</v>
      </c>
      <c r="H89" s="83" t="s">
        <v>66</v>
      </c>
      <c r="I89" s="84">
        <f>I90+I93</f>
        <v>1000000</v>
      </c>
      <c r="J89" s="84">
        <f>J90+J93</f>
        <v>45904.5</v>
      </c>
      <c r="K89" s="85">
        <f t="shared" si="0"/>
        <v>954095.5</v>
      </c>
    </row>
    <row r="90" spans="1:11" s="86" customFormat="1" ht="56.25">
      <c r="A90" s="101" t="s">
        <v>171</v>
      </c>
      <c r="B90" s="79">
        <v>1</v>
      </c>
      <c r="C90" s="80"/>
      <c r="D90" s="81" t="s">
        <v>68</v>
      </c>
      <c r="E90" s="82" t="s">
        <v>108</v>
      </c>
      <c r="F90" s="82" t="s">
        <v>122</v>
      </c>
      <c r="G90" s="82" t="s">
        <v>126</v>
      </c>
      <c r="H90" s="83" t="s">
        <v>130</v>
      </c>
      <c r="I90" s="84">
        <f>I91</f>
        <v>500000</v>
      </c>
      <c r="J90" s="84">
        <f>J91</f>
        <v>0</v>
      </c>
      <c r="K90" s="85">
        <f t="shared" si="0"/>
        <v>500000</v>
      </c>
    </row>
    <row r="91" spans="1:11" s="86" customFormat="1" ht="76.5" customHeight="1">
      <c r="A91" s="101" t="s">
        <v>172</v>
      </c>
      <c r="B91" s="79">
        <v>1</v>
      </c>
      <c r="C91" s="80"/>
      <c r="D91" s="81" t="s">
        <v>68</v>
      </c>
      <c r="E91" s="82" t="s">
        <v>349</v>
      </c>
      <c r="F91" s="82" t="s">
        <v>122</v>
      </c>
      <c r="G91" s="82" t="s">
        <v>126</v>
      </c>
      <c r="H91" s="83" t="s">
        <v>130</v>
      </c>
      <c r="I91" s="84">
        <f>I92</f>
        <v>500000</v>
      </c>
      <c r="J91" s="84">
        <f>J92</f>
        <v>0</v>
      </c>
      <c r="K91" s="85">
        <f t="shared" si="0"/>
        <v>500000</v>
      </c>
    </row>
    <row r="92" spans="1:11" s="86" customFormat="1" ht="72" customHeight="1">
      <c r="A92" s="101" t="s">
        <v>173</v>
      </c>
      <c r="B92" s="79">
        <v>1</v>
      </c>
      <c r="C92" s="80"/>
      <c r="D92" s="81" t="s">
        <v>68</v>
      </c>
      <c r="E92" s="82" t="s">
        <v>348</v>
      </c>
      <c r="F92" s="82" t="s">
        <v>124</v>
      </c>
      <c r="G92" s="82" t="s">
        <v>126</v>
      </c>
      <c r="H92" s="83" t="s">
        <v>130</v>
      </c>
      <c r="I92" s="84">
        <v>500000</v>
      </c>
      <c r="J92" s="87">
        <v>0</v>
      </c>
      <c r="K92" s="85">
        <f t="shared" si="0"/>
        <v>500000</v>
      </c>
    </row>
    <row r="93" spans="1:11" s="86" customFormat="1" ht="71.25" customHeight="1">
      <c r="A93" s="101" t="s">
        <v>350</v>
      </c>
      <c r="B93" s="79">
        <v>1</v>
      </c>
      <c r="C93" s="80"/>
      <c r="D93" s="81" t="s">
        <v>68</v>
      </c>
      <c r="E93" s="82" t="s">
        <v>109</v>
      </c>
      <c r="F93" s="82" t="s">
        <v>124</v>
      </c>
      <c r="G93" s="82" t="s">
        <v>126</v>
      </c>
      <c r="H93" s="83" t="s">
        <v>131</v>
      </c>
      <c r="I93" s="84">
        <f>I94</f>
        <v>500000</v>
      </c>
      <c r="J93" s="84">
        <f>J94</f>
        <v>45904.5</v>
      </c>
      <c r="K93" s="85">
        <f t="shared" si="0"/>
        <v>454095.5</v>
      </c>
    </row>
    <row r="94" spans="1:11" s="86" customFormat="1" ht="53.25" customHeight="1">
      <c r="A94" s="101" t="s">
        <v>424</v>
      </c>
      <c r="B94" s="79">
        <v>1</v>
      </c>
      <c r="C94" s="80"/>
      <c r="D94" s="81" t="s">
        <v>68</v>
      </c>
      <c r="E94" s="82" t="s">
        <v>110</v>
      </c>
      <c r="F94" s="82" t="s">
        <v>124</v>
      </c>
      <c r="G94" s="82" t="s">
        <v>126</v>
      </c>
      <c r="H94" s="83" t="s">
        <v>131</v>
      </c>
      <c r="I94" s="87">
        <f>I95</f>
        <v>500000</v>
      </c>
      <c r="J94" s="87">
        <f>J95</f>
        <v>45904.5</v>
      </c>
      <c r="K94" s="85">
        <f t="shared" si="0"/>
        <v>454095.5</v>
      </c>
    </row>
    <row r="95" spans="1:11" s="86" customFormat="1" ht="70.5" customHeight="1">
      <c r="A95" s="101" t="s">
        <v>174</v>
      </c>
      <c r="B95" s="79">
        <v>1</v>
      </c>
      <c r="C95" s="80"/>
      <c r="D95" s="81" t="s">
        <v>68</v>
      </c>
      <c r="E95" s="82" t="s">
        <v>351</v>
      </c>
      <c r="F95" s="82" t="s">
        <v>124</v>
      </c>
      <c r="G95" s="82" t="s">
        <v>126</v>
      </c>
      <c r="H95" s="83" t="s">
        <v>131</v>
      </c>
      <c r="I95" s="84">
        <v>500000</v>
      </c>
      <c r="J95" s="87">
        <v>45904.5</v>
      </c>
      <c r="K95" s="85">
        <f t="shared" si="0"/>
        <v>454095.5</v>
      </c>
    </row>
    <row r="96" spans="1:11" s="86" customFormat="1" ht="22.5">
      <c r="A96" s="78" t="s">
        <v>175</v>
      </c>
      <c r="B96" s="79">
        <v>1</v>
      </c>
      <c r="C96" s="80"/>
      <c r="D96" s="81" t="s">
        <v>68</v>
      </c>
      <c r="E96" s="82" t="s">
        <v>398</v>
      </c>
      <c r="F96" s="82" t="s">
        <v>122</v>
      </c>
      <c r="G96" s="82" t="s">
        <v>126</v>
      </c>
      <c r="H96" s="83" t="s">
        <v>66</v>
      </c>
      <c r="I96" s="84">
        <f>I97</f>
        <v>0</v>
      </c>
      <c r="J96" s="84">
        <f>J97</f>
        <v>1500</v>
      </c>
      <c r="K96" s="85">
        <f>IF(ISNUMBER(I96),I96,0)-IF(ISNUMBER(J96),J96,0)</f>
        <v>-1500</v>
      </c>
    </row>
    <row r="97" spans="1:11" s="86" customFormat="1" ht="33.75">
      <c r="A97" s="101" t="s">
        <v>397</v>
      </c>
      <c r="B97" s="79">
        <v>1</v>
      </c>
      <c r="C97" s="80"/>
      <c r="D97" s="81" t="s">
        <v>68</v>
      </c>
      <c r="E97" s="82" t="s">
        <v>399</v>
      </c>
      <c r="F97" s="82" t="s">
        <v>124</v>
      </c>
      <c r="G97" s="82" t="s">
        <v>126</v>
      </c>
      <c r="H97" s="83" t="s">
        <v>400</v>
      </c>
      <c r="I97" s="84">
        <f>I98</f>
        <v>0</v>
      </c>
      <c r="J97" s="84">
        <f>J98</f>
        <v>1500</v>
      </c>
      <c r="K97" s="85">
        <f>IF(ISNUMBER(I97),I97,0)-IF(ISNUMBER(J97),J97,0)</f>
        <v>-1500</v>
      </c>
    </row>
    <row r="98" spans="1:11" s="86" customFormat="1" ht="67.5">
      <c r="A98" s="101" t="s">
        <v>396</v>
      </c>
      <c r="B98" s="79">
        <v>1</v>
      </c>
      <c r="C98" s="80"/>
      <c r="D98" s="81" t="s">
        <v>68</v>
      </c>
      <c r="E98" s="82" t="s">
        <v>401</v>
      </c>
      <c r="F98" s="82" t="s">
        <v>124</v>
      </c>
      <c r="G98" s="82" t="s">
        <v>126</v>
      </c>
      <c r="H98" s="83" t="s">
        <v>400</v>
      </c>
      <c r="I98" s="84">
        <v>0</v>
      </c>
      <c r="J98" s="87">
        <v>1500</v>
      </c>
      <c r="K98" s="85">
        <f>IF(ISNUMBER(I98),I98,0)-IF(ISNUMBER(J98),J98,0)</f>
        <v>-1500</v>
      </c>
    </row>
    <row r="99" spans="1:11" s="86" customFormat="1" ht="22.5">
      <c r="A99" s="78" t="s">
        <v>175</v>
      </c>
      <c r="B99" s="79">
        <v>1</v>
      </c>
      <c r="C99" s="80"/>
      <c r="D99" s="81" t="s">
        <v>68</v>
      </c>
      <c r="E99" s="82" t="s">
        <v>111</v>
      </c>
      <c r="F99" s="82" t="s">
        <v>122</v>
      </c>
      <c r="G99" s="82" t="s">
        <v>126</v>
      </c>
      <c r="H99" s="83" t="s">
        <v>66</v>
      </c>
      <c r="I99" s="84">
        <f>I100+I102</f>
        <v>20000</v>
      </c>
      <c r="J99" s="84">
        <f>J100+J102</f>
        <v>19844.370000000003</v>
      </c>
      <c r="K99" s="85">
        <f t="shared" si="0"/>
        <v>155.62999999999738</v>
      </c>
    </row>
    <row r="100" spans="1:11" s="86" customFormat="1" ht="12" customHeight="1">
      <c r="A100" s="101" t="s">
        <v>354</v>
      </c>
      <c r="B100" s="79">
        <v>1</v>
      </c>
      <c r="C100" s="80"/>
      <c r="D100" s="81" t="s">
        <v>68</v>
      </c>
      <c r="E100" s="82" t="s">
        <v>352</v>
      </c>
      <c r="F100" s="82" t="s">
        <v>122</v>
      </c>
      <c r="G100" s="82" t="s">
        <v>126</v>
      </c>
      <c r="H100" s="83" t="s">
        <v>132</v>
      </c>
      <c r="I100" s="84">
        <f>I101</f>
        <v>0</v>
      </c>
      <c r="J100" s="84">
        <f>J101</f>
        <v>9484.37</v>
      </c>
      <c r="K100" s="85">
        <f>IF(ISNUMBER(I100),I100,0)-IF(ISNUMBER(J100),J100,0)</f>
        <v>-9484.37</v>
      </c>
    </row>
    <row r="101" spans="1:11" s="86" customFormat="1" ht="33.75">
      <c r="A101" s="101" t="s">
        <v>355</v>
      </c>
      <c r="B101" s="79">
        <v>1</v>
      </c>
      <c r="C101" s="80"/>
      <c r="D101" s="81" t="s">
        <v>68</v>
      </c>
      <c r="E101" s="82" t="s">
        <v>353</v>
      </c>
      <c r="F101" s="82" t="s">
        <v>124</v>
      </c>
      <c r="G101" s="82" t="s">
        <v>126</v>
      </c>
      <c r="H101" s="83" t="s">
        <v>132</v>
      </c>
      <c r="I101" s="84">
        <v>0</v>
      </c>
      <c r="J101" s="87">
        <v>9484.37</v>
      </c>
      <c r="K101" s="85">
        <f>IF(ISNUMBER(I101),I101,0)-IF(ISNUMBER(J101),J101,0)</f>
        <v>-9484.37</v>
      </c>
    </row>
    <row r="102" spans="1:11" s="86" customFormat="1" ht="10.5" customHeight="1">
      <c r="A102" s="101" t="s">
        <v>176</v>
      </c>
      <c r="B102" s="79">
        <v>1</v>
      </c>
      <c r="C102" s="80"/>
      <c r="D102" s="81" t="s">
        <v>68</v>
      </c>
      <c r="E102" s="82" t="s">
        <v>112</v>
      </c>
      <c r="F102" s="82" t="s">
        <v>122</v>
      </c>
      <c r="G102" s="82" t="s">
        <v>126</v>
      </c>
      <c r="H102" s="83" t="s">
        <v>132</v>
      </c>
      <c r="I102" s="84">
        <f>I103</f>
        <v>20000</v>
      </c>
      <c r="J102" s="84">
        <f>J103</f>
        <v>10360</v>
      </c>
      <c r="K102" s="85">
        <f t="shared" si="0"/>
        <v>9640</v>
      </c>
    </row>
    <row r="103" spans="1:11" s="86" customFormat="1" ht="24" customHeight="1">
      <c r="A103" s="101" t="s">
        <v>177</v>
      </c>
      <c r="B103" s="79">
        <v>1</v>
      </c>
      <c r="C103" s="80"/>
      <c r="D103" s="81" t="s">
        <v>68</v>
      </c>
      <c r="E103" s="82" t="s">
        <v>113</v>
      </c>
      <c r="F103" s="82" t="s">
        <v>124</v>
      </c>
      <c r="G103" s="82" t="s">
        <v>126</v>
      </c>
      <c r="H103" s="83" t="s">
        <v>132</v>
      </c>
      <c r="I103" s="84">
        <v>20000</v>
      </c>
      <c r="J103" s="87">
        <v>10360</v>
      </c>
      <c r="K103" s="85">
        <f t="shared" si="0"/>
        <v>9640</v>
      </c>
    </row>
    <row r="104" spans="1:11" s="86" customFormat="1" ht="22.5">
      <c r="A104" s="78" t="s">
        <v>178</v>
      </c>
      <c r="B104" s="79">
        <v>1</v>
      </c>
      <c r="C104" s="80"/>
      <c r="D104" s="81" t="s">
        <v>66</v>
      </c>
      <c r="E104" s="82" t="s">
        <v>114</v>
      </c>
      <c r="F104" s="82" t="s">
        <v>122</v>
      </c>
      <c r="G104" s="82" t="s">
        <v>126</v>
      </c>
      <c r="H104" s="83" t="s">
        <v>66</v>
      </c>
      <c r="I104" s="84">
        <f>I105+I115+I117</f>
        <v>24750826.48</v>
      </c>
      <c r="J104" s="84">
        <f>J105+J115+J117</f>
        <v>12420225.48</v>
      </c>
      <c r="K104" s="85">
        <f t="shared" si="0"/>
        <v>12330601</v>
      </c>
    </row>
    <row r="105" spans="1:11" s="86" customFormat="1" ht="78.75">
      <c r="A105" s="101" t="s">
        <v>179</v>
      </c>
      <c r="B105" s="79">
        <v>1</v>
      </c>
      <c r="C105" s="80"/>
      <c r="D105" s="81" t="s">
        <v>66</v>
      </c>
      <c r="E105" s="82" t="s">
        <v>115</v>
      </c>
      <c r="F105" s="82" t="s">
        <v>122</v>
      </c>
      <c r="G105" s="82" t="s">
        <v>126</v>
      </c>
      <c r="H105" s="83" t="s">
        <v>66</v>
      </c>
      <c r="I105" s="84">
        <f>I106+I109+I111</f>
        <v>24735027</v>
      </c>
      <c r="J105" s="84">
        <f>J106+J109+J111</f>
        <v>12504426</v>
      </c>
      <c r="K105" s="85">
        <f t="shared" si="0"/>
        <v>12230601</v>
      </c>
    </row>
    <row r="106" spans="1:11" s="86" customFormat="1" ht="31.5" customHeight="1">
      <c r="A106" s="101" t="s">
        <v>180</v>
      </c>
      <c r="B106" s="79">
        <v>1</v>
      </c>
      <c r="C106" s="80"/>
      <c r="D106" s="81" t="s">
        <v>69</v>
      </c>
      <c r="E106" s="82" t="s">
        <v>116</v>
      </c>
      <c r="F106" s="82" t="s">
        <v>122</v>
      </c>
      <c r="G106" s="82" t="s">
        <v>126</v>
      </c>
      <c r="H106" s="83" t="s">
        <v>133</v>
      </c>
      <c r="I106" s="84">
        <f>I107</f>
        <v>23706767</v>
      </c>
      <c r="J106" s="84">
        <f>J107</f>
        <v>12272276</v>
      </c>
      <c r="K106" s="85">
        <f t="shared" si="0"/>
        <v>11434491</v>
      </c>
    </row>
    <row r="107" spans="1:11" s="86" customFormat="1" ht="45">
      <c r="A107" s="101" t="s">
        <v>181</v>
      </c>
      <c r="B107" s="79">
        <v>1</v>
      </c>
      <c r="C107" s="80"/>
      <c r="D107" s="81" t="s">
        <v>69</v>
      </c>
      <c r="E107" s="82" t="s">
        <v>117</v>
      </c>
      <c r="F107" s="82" t="s">
        <v>122</v>
      </c>
      <c r="G107" s="82" t="s">
        <v>126</v>
      </c>
      <c r="H107" s="83" t="s">
        <v>133</v>
      </c>
      <c r="I107" s="84">
        <f>I108</f>
        <v>23706767</v>
      </c>
      <c r="J107" s="84">
        <f>J108</f>
        <v>12272276</v>
      </c>
      <c r="K107" s="85">
        <f t="shared" si="0"/>
        <v>11434491</v>
      </c>
    </row>
    <row r="108" spans="1:11" s="86" customFormat="1" ht="33" customHeight="1">
      <c r="A108" s="101" t="s">
        <v>182</v>
      </c>
      <c r="B108" s="79">
        <v>1</v>
      </c>
      <c r="C108" s="80"/>
      <c r="D108" s="81" t="s">
        <v>69</v>
      </c>
      <c r="E108" s="82" t="s">
        <v>117</v>
      </c>
      <c r="F108" s="82" t="s">
        <v>124</v>
      </c>
      <c r="G108" s="82" t="s">
        <v>126</v>
      </c>
      <c r="H108" s="83" t="s">
        <v>133</v>
      </c>
      <c r="I108" s="84">
        <v>23706767</v>
      </c>
      <c r="J108" s="87">
        <v>12272276</v>
      </c>
      <c r="K108" s="85">
        <f t="shared" si="0"/>
        <v>11434491</v>
      </c>
    </row>
    <row r="109" spans="1:11" s="86" customFormat="1" ht="67.5" customHeight="1">
      <c r="A109" s="101" t="s">
        <v>183</v>
      </c>
      <c r="B109" s="79">
        <v>1</v>
      </c>
      <c r="C109" s="80"/>
      <c r="D109" s="81" t="s">
        <v>68</v>
      </c>
      <c r="E109" s="82" t="s">
        <v>118</v>
      </c>
      <c r="F109" s="82" t="s">
        <v>124</v>
      </c>
      <c r="G109" s="82" t="s">
        <v>126</v>
      </c>
      <c r="H109" s="83" t="s">
        <v>133</v>
      </c>
      <c r="I109" s="87">
        <f>I110</f>
        <v>412220</v>
      </c>
      <c r="J109" s="87">
        <f>J110</f>
        <v>206110</v>
      </c>
      <c r="K109" s="85">
        <f t="shared" si="0"/>
        <v>206110</v>
      </c>
    </row>
    <row r="110" spans="1:11" s="86" customFormat="1" ht="78.75">
      <c r="A110" s="101" t="s">
        <v>184</v>
      </c>
      <c r="B110" s="79">
        <v>1</v>
      </c>
      <c r="C110" s="80"/>
      <c r="D110" s="81" t="s">
        <v>68</v>
      </c>
      <c r="E110" s="82" t="s">
        <v>119</v>
      </c>
      <c r="F110" s="82" t="s">
        <v>124</v>
      </c>
      <c r="G110" s="82" t="s">
        <v>126</v>
      </c>
      <c r="H110" s="83" t="s">
        <v>133</v>
      </c>
      <c r="I110" s="84">
        <v>412220</v>
      </c>
      <c r="J110" s="87">
        <v>206110</v>
      </c>
      <c r="K110" s="85">
        <f t="shared" si="0"/>
        <v>206110</v>
      </c>
    </row>
    <row r="111" spans="1:11" s="86" customFormat="1" ht="45">
      <c r="A111" s="47" t="s">
        <v>406</v>
      </c>
      <c r="B111" s="79">
        <v>1</v>
      </c>
      <c r="C111" s="80"/>
      <c r="D111" s="81" t="s">
        <v>68</v>
      </c>
      <c r="E111" s="82" t="s">
        <v>405</v>
      </c>
      <c r="F111" s="82" t="s">
        <v>122</v>
      </c>
      <c r="G111" s="82" t="s">
        <v>126</v>
      </c>
      <c r="H111" s="83" t="s">
        <v>133</v>
      </c>
      <c r="I111" s="87">
        <f>I113+I112</f>
        <v>616040</v>
      </c>
      <c r="J111" s="87">
        <f>J113+J112</f>
        <v>26040</v>
      </c>
      <c r="K111" s="85">
        <f aca="true" t="shared" si="1" ref="K111:K121">IF(ISNUMBER(I111),I111,0)-IF(ISNUMBER(J111),J111,0)</f>
        <v>590000</v>
      </c>
    </row>
    <row r="112" spans="1:11" s="86" customFormat="1" ht="111" customHeight="1">
      <c r="A112" s="47" t="s">
        <v>421</v>
      </c>
      <c r="B112" s="79">
        <v>1</v>
      </c>
      <c r="C112" s="80"/>
      <c r="D112" s="81" t="s">
        <v>68</v>
      </c>
      <c r="E112" s="82" t="s">
        <v>420</v>
      </c>
      <c r="F112" s="82" t="s">
        <v>124</v>
      </c>
      <c r="G112" s="82" t="s">
        <v>126</v>
      </c>
      <c r="H112" s="83" t="s">
        <v>133</v>
      </c>
      <c r="I112" s="87">
        <v>455000</v>
      </c>
      <c r="J112" s="87">
        <v>0</v>
      </c>
      <c r="K112" s="85">
        <f>IF(ISNUMBER(I112),I112,0)-IF(ISNUMBER(J112),J112,0)</f>
        <v>455000</v>
      </c>
    </row>
    <row r="113" spans="1:11" s="86" customFormat="1" ht="88.5" customHeight="1">
      <c r="A113" s="47" t="s">
        <v>407</v>
      </c>
      <c r="B113" s="79">
        <v>1</v>
      </c>
      <c r="C113" s="80"/>
      <c r="D113" s="81" t="s">
        <v>68</v>
      </c>
      <c r="E113" s="82" t="s">
        <v>403</v>
      </c>
      <c r="F113" s="82" t="s">
        <v>124</v>
      </c>
      <c r="G113" s="82" t="s">
        <v>126</v>
      </c>
      <c r="H113" s="83" t="s">
        <v>133</v>
      </c>
      <c r="I113" s="87">
        <f>I114</f>
        <v>161040</v>
      </c>
      <c r="J113" s="87">
        <f>J114</f>
        <v>26040</v>
      </c>
      <c r="K113" s="85">
        <f t="shared" si="1"/>
        <v>135000</v>
      </c>
    </row>
    <row r="114" spans="1:11" s="86" customFormat="1" ht="22.5">
      <c r="A114" s="47" t="s">
        <v>408</v>
      </c>
      <c r="B114" s="79">
        <v>1</v>
      </c>
      <c r="C114" s="80"/>
      <c r="D114" s="81" t="s">
        <v>68</v>
      </c>
      <c r="E114" s="82" t="s">
        <v>403</v>
      </c>
      <c r="F114" s="82" t="s">
        <v>124</v>
      </c>
      <c r="G114" s="82" t="s">
        <v>404</v>
      </c>
      <c r="H114" s="83" t="s">
        <v>133</v>
      </c>
      <c r="I114" s="84">
        <v>161040</v>
      </c>
      <c r="J114" s="87">
        <v>26040</v>
      </c>
      <c r="K114" s="85">
        <f t="shared" si="1"/>
        <v>135000</v>
      </c>
    </row>
    <row r="115" spans="1:11" s="86" customFormat="1" ht="33.75">
      <c r="A115" s="78" t="s">
        <v>185</v>
      </c>
      <c r="B115" s="79">
        <v>1</v>
      </c>
      <c r="C115" s="80"/>
      <c r="D115" s="81" t="s">
        <v>68</v>
      </c>
      <c r="E115" s="82" t="s">
        <v>120</v>
      </c>
      <c r="F115" s="82" t="s">
        <v>122</v>
      </c>
      <c r="G115" s="82" t="s">
        <v>126</v>
      </c>
      <c r="H115" s="83" t="s">
        <v>66</v>
      </c>
      <c r="I115" s="84">
        <f>I116</f>
        <v>100000</v>
      </c>
      <c r="J115" s="84">
        <f>J116</f>
        <v>0</v>
      </c>
      <c r="K115" s="85">
        <f t="shared" si="1"/>
        <v>100000</v>
      </c>
    </row>
    <row r="116" spans="1:11" s="86" customFormat="1" ht="33.75">
      <c r="A116" s="101" t="s">
        <v>186</v>
      </c>
      <c r="B116" s="79">
        <v>1</v>
      </c>
      <c r="C116" s="80"/>
      <c r="D116" s="81" t="s">
        <v>68</v>
      </c>
      <c r="E116" s="82" t="s">
        <v>121</v>
      </c>
      <c r="F116" s="82" t="s">
        <v>124</v>
      </c>
      <c r="G116" s="82" t="s">
        <v>126</v>
      </c>
      <c r="H116" s="83" t="s">
        <v>132</v>
      </c>
      <c r="I116" s="84">
        <v>100000</v>
      </c>
      <c r="J116" s="87">
        <v>0</v>
      </c>
      <c r="K116" s="85">
        <f t="shared" si="1"/>
        <v>100000</v>
      </c>
    </row>
    <row r="117" spans="1:11" s="86" customFormat="1" ht="22.5">
      <c r="A117" s="78" t="s">
        <v>361</v>
      </c>
      <c r="B117" s="79">
        <v>1</v>
      </c>
      <c r="C117" s="80"/>
      <c r="D117" s="81" t="s">
        <v>68</v>
      </c>
      <c r="E117" s="82" t="s">
        <v>358</v>
      </c>
      <c r="F117" s="82" t="s">
        <v>122</v>
      </c>
      <c r="G117" s="82" t="s">
        <v>126</v>
      </c>
      <c r="H117" s="83" t="s">
        <v>66</v>
      </c>
      <c r="I117" s="84">
        <f>I118</f>
        <v>-84200.52</v>
      </c>
      <c r="J117" s="84">
        <f>J118</f>
        <v>-84200.52</v>
      </c>
      <c r="K117" s="85">
        <f t="shared" si="1"/>
        <v>0</v>
      </c>
    </row>
    <row r="118" spans="1:11" s="86" customFormat="1" ht="22.5">
      <c r="A118" s="101" t="s">
        <v>360</v>
      </c>
      <c r="B118" s="79">
        <v>1</v>
      </c>
      <c r="C118" s="80"/>
      <c r="D118" s="81" t="s">
        <v>68</v>
      </c>
      <c r="E118" s="82" t="s">
        <v>356</v>
      </c>
      <c r="F118" s="82" t="s">
        <v>124</v>
      </c>
      <c r="G118" s="82" t="s">
        <v>126</v>
      </c>
      <c r="H118" s="83" t="s">
        <v>66</v>
      </c>
      <c r="I118" s="84">
        <f>I121+I119+I120</f>
        <v>-84200.52</v>
      </c>
      <c r="J118" s="84">
        <f>J121+J119+J120</f>
        <v>-84200.52</v>
      </c>
      <c r="K118" s="85">
        <f t="shared" si="1"/>
        <v>0</v>
      </c>
    </row>
    <row r="119" spans="1:11" s="86" customFormat="1" ht="78.75">
      <c r="A119" s="101" t="s">
        <v>414</v>
      </c>
      <c r="B119" s="79">
        <v>1</v>
      </c>
      <c r="C119" s="80"/>
      <c r="D119" s="81" t="s">
        <v>68</v>
      </c>
      <c r="E119" s="82" t="s">
        <v>356</v>
      </c>
      <c r="F119" s="82" t="s">
        <v>124</v>
      </c>
      <c r="G119" s="82" t="s">
        <v>402</v>
      </c>
      <c r="H119" s="83" t="s">
        <v>133</v>
      </c>
      <c r="I119" s="84">
        <v>-20</v>
      </c>
      <c r="J119" s="87">
        <v>-20</v>
      </c>
      <c r="K119" s="85">
        <f t="shared" si="1"/>
        <v>0</v>
      </c>
    </row>
    <row r="120" spans="1:11" s="86" customFormat="1" ht="111.75" customHeight="1">
      <c r="A120" s="101" t="s">
        <v>418</v>
      </c>
      <c r="B120" s="79">
        <v>1</v>
      </c>
      <c r="C120" s="80"/>
      <c r="D120" s="81" t="s">
        <v>68</v>
      </c>
      <c r="E120" s="82" t="s">
        <v>356</v>
      </c>
      <c r="F120" s="82" t="s">
        <v>124</v>
      </c>
      <c r="G120" s="82" t="s">
        <v>419</v>
      </c>
      <c r="H120" s="83" t="s">
        <v>133</v>
      </c>
      <c r="I120" s="84">
        <v>-290.03</v>
      </c>
      <c r="J120" s="87">
        <v>-290.03</v>
      </c>
      <c r="K120" s="85">
        <f>IF(ISNUMBER(I120),I120,0)-IF(ISNUMBER(J120),J120,0)</f>
        <v>0</v>
      </c>
    </row>
    <row r="121" spans="1:11" s="86" customFormat="1" ht="78.75">
      <c r="A121" s="101" t="s">
        <v>359</v>
      </c>
      <c r="B121" s="79">
        <v>1</v>
      </c>
      <c r="C121" s="80"/>
      <c r="D121" s="81" t="s">
        <v>68</v>
      </c>
      <c r="E121" s="82" t="s">
        <v>356</v>
      </c>
      <c r="F121" s="82" t="s">
        <v>124</v>
      </c>
      <c r="G121" s="82" t="s">
        <v>357</v>
      </c>
      <c r="H121" s="83" t="s">
        <v>133</v>
      </c>
      <c r="I121" s="84">
        <v>-83890.49</v>
      </c>
      <c r="J121" s="87">
        <v>-83890.49</v>
      </c>
      <c r="K121" s="85">
        <f t="shared" si="1"/>
        <v>0</v>
      </c>
    </row>
    <row r="122" spans="1:11" s="86" customFormat="1" ht="12.75" customHeight="1">
      <c r="A122" s="79"/>
      <c r="B122" s="79"/>
      <c r="C122" s="88"/>
      <c r="D122" s="89"/>
      <c r="E122" s="89"/>
      <c r="F122" s="89"/>
      <c r="G122" s="89"/>
      <c r="H122" s="89"/>
      <c r="I122" s="89"/>
      <c r="J122" s="89"/>
      <c r="K122" s="89"/>
    </row>
    <row r="123" spans="1:11" s="86" customFormat="1" ht="12.75" customHeight="1">
      <c r="A123" s="79"/>
      <c r="B123" s="79"/>
      <c r="C123" s="88"/>
      <c r="D123" s="89"/>
      <c r="E123" s="89"/>
      <c r="F123" s="89"/>
      <c r="G123" s="89"/>
      <c r="H123" s="89"/>
      <c r="I123" s="89"/>
      <c r="J123" s="89"/>
      <c r="K123" s="89"/>
    </row>
    <row r="124" spans="1:11" s="86" customFormat="1" ht="12.75" customHeight="1">
      <c r="A124" s="79"/>
      <c r="B124" s="79"/>
      <c r="C124" s="88"/>
      <c r="D124" s="89"/>
      <c r="E124" s="89"/>
      <c r="F124" s="89"/>
      <c r="G124" s="89"/>
      <c r="H124" s="89"/>
      <c r="I124" s="89"/>
      <c r="J124" s="89"/>
      <c r="K124" s="89"/>
    </row>
    <row r="125" spans="1:11" s="86" customFormat="1" ht="22.5" customHeight="1">
      <c r="A125" s="79"/>
      <c r="B125" s="79"/>
      <c r="C125" s="88"/>
      <c r="D125" s="89"/>
      <c r="E125" s="89"/>
      <c r="F125" s="89"/>
      <c r="G125" s="89"/>
      <c r="H125" s="89"/>
      <c r="I125" s="89"/>
      <c r="J125" s="89"/>
      <c r="K125" s="89"/>
    </row>
    <row r="126" spans="1:10" s="86" customFormat="1" ht="11.25" customHeight="1">
      <c r="A126" s="90"/>
      <c r="B126" s="90"/>
      <c r="C126" s="90"/>
      <c r="D126" s="91"/>
      <c r="E126" s="91"/>
      <c r="F126" s="91"/>
      <c r="G126" s="91"/>
      <c r="H126" s="91"/>
      <c r="I126" s="92"/>
      <c r="J126" s="93"/>
    </row>
    <row r="127" spans="1:10" s="86" customFormat="1" ht="11.25" customHeight="1">
      <c r="A127" s="90"/>
      <c r="B127" s="90"/>
      <c r="C127" s="90"/>
      <c r="D127" s="91"/>
      <c r="E127" s="91"/>
      <c r="F127" s="91"/>
      <c r="G127" s="91"/>
      <c r="H127" s="91"/>
      <c r="I127" s="92"/>
      <c r="J127" s="93"/>
    </row>
    <row r="128" spans="1:10" s="86" customFormat="1" ht="11.25" customHeight="1">
      <c r="A128" s="90"/>
      <c r="B128" s="90"/>
      <c r="C128" s="90"/>
      <c r="D128" s="91"/>
      <c r="E128" s="91"/>
      <c r="F128" s="91"/>
      <c r="G128" s="91"/>
      <c r="H128" s="91"/>
      <c r="I128" s="92"/>
      <c r="J128" s="93"/>
    </row>
    <row r="129" spans="1:10" s="86" customFormat="1" ht="11.25" customHeight="1">
      <c r="A129" s="90"/>
      <c r="B129" s="90"/>
      <c r="C129" s="90"/>
      <c r="D129" s="91"/>
      <c r="E129" s="91"/>
      <c r="F129" s="91"/>
      <c r="G129" s="91"/>
      <c r="H129" s="91"/>
      <c r="I129" s="92"/>
      <c r="J129" s="93"/>
    </row>
    <row r="130" spans="1:10" s="86" customFormat="1" ht="11.25" customHeight="1">
      <c r="A130" s="90"/>
      <c r="B130" s="90"/>
      <c r="C130" s="90"/>
      <c r="D130" s="91"/>
      <c r="E130" s="91"/>
      <c r="F130" s="91"/>
      <c r="G130" s="91"/>
      <c r="H130" s="91"/>
      <c r="I130" s="92"/>
      <c r="J130" s="93"/>
    </row>
    <row r="131" spans="1:10" s="86" customFormat="1" ht="11.25" customHeight="1">
      <c r="A131" s="90"/>
      <c r="B131" s="90"/>
      <c r="C131" s="90"/>
      <c r="D131" s="91"/>
      <c r="E131" s="91"/>
      <c r="F131" s="91"/>
      <c r="G131" s="91"/>
      <c r="H131" s="91"/>
      <c r="I131" s="92"/>
      <c r="J131" s="93"/>
    </row>
    <row r="132" spans="1:10" s="86" customFormat="1" ht="11.25" customHeight="1">
      <c r="A132" s="90"/>
      <c r="B132" s="90"/>
      <c r="C132" s="90"/>
      <c r="D132" s="91"/>
      <c r="E132" s="91"/>
      <c r="F132" s="91"/>
      <c r="G132" s="91"/>
      <c r="H132" s="91"/>
      <c r="I132" s="92"/>
      <c r="J132" s="93"/>
    </row>
    <row r="133" spans="1:10" s="86" customFormat="1" ht="11.25" customHeight="1">
      <c r="A133" s="90"/>
      <c r="B133" s="90"/>
      <c r="C133" s="90"/>
      <c r="D133" s="91"/>
      <c r="E133" s="91"/>
      <c r="F133" s="91"/>
      <c r="G133" s="91"/>
      <c r="H133" s="91"/>
      <c r="I133" s="92"/>
      <c r="J133" s="93"/>
    </row>
    <row r="134" spans="1:9" ht="11.25" customHeight="1">
      <c r="A134" s="11"/>
      <c r="B134" s="11"/>
      <c r="C134" s="11"/>
      <c r="D134" s="22"/>
      <c r="E134" s="22"/>
      <c r="F134" s="22"/>
      <c r="G134" s="22"/>
      <c r="H134" s="22"/>
      <c r="I134" s="38"/>
    </row>
    <row r="135" spans="1:9" ht="11.25" customHeight="1">
      <c r="A135" s="11"/>
      <c r="B135" s="11"/>
      <c r="C135" s="11"/>
      <c r="D135" s="22"/>
      <c r="E135" s="22"/>
      <c r="F135" s="22"/>
      <c r="G135" s="22"/>
      <c r="H135" s="22"/>
      <c r="I135" s="38"/>
    </row>
    <row r="136" spans="1:9" ht="11.25" customHeight="1">
      <c r="A136" s="11"/>
      <c r="B136" s="11"/>
      <c r="C136" s="11"/>
      <c r="D136" s="22"/>
      <c r="E136" s="22"/>
      <c r="F136" s="22"/>
      <c r="G136" s="22"/>
      <c r="H136" s="22"/>
      <c r="I136" s="38"/>
    </row>
    <row r="137" spans="1:9" ht="11.25" customHeight="1">
      <c r="A137" s="11"/>
      <c r="B137" s="11"/>
      <c r="C137" s="11"/>
      <c r="D137" s="22"/>
      <c r="E137" s="22"/>
      <c r="F137" s="22"/>
      <c r="G137" s="22"/>
      <c r="H137" s="22"/>
      <c r="I137" s="38"/>
    </row>
    <row r="138" spans="1:9" ht="11.25" customHeight="1">
      <c r="A138" s="11"/>
      <c r="B138" s="11"/>
      <c r="C138" s="11"/>
      <c r="D138" s="22"/>
      <c r="E138" s="22"/>
      <c r="F138" s="22"/>
      <c r="G138" s="22"/>
      <c r="H138" s="22"/>
      <c r="I138" s="38"/>
    </row>
    <row r="139" spans="1:9" ht="11.25" customHeight="1">
      <c r="A139" s="11"/>
      <c r="B139" s="11"/>
      <c r="C139" s="11"/>
      <c r="D139" s="22"/>
      <c r="E139" s="22"/>
      <c r="F139" s="22"/>
      <c r="G139" s="22"/>
      <c r="H139" s="22"/>
      <c r="I139" s="38"/>
    </row>
    <row r="140" spans="1:9" ht="11.25" customHeight="1">
      <c r="A140" s="11"/>
      <c r="B140" s="11"/>
      <c r="C140" s="11"/>
      <c r="D140" s="22"/>
      <c r="E140" s="22"/>
      <c r="F140" s="22"/>
      <c r="G140" s="22"/>
      <c r="H140" s="22"/>
      <c r="I140" s="38"/>
    </row>
    <row r="141" spans="1:9" ht="11.25" customHeight="1">
      <c r="A141" s="11"/>
      <c r="B141" s="11"/>
      <c r="C141" s="11"/>
      <c r="D141" s="22"/>
      <c r="E141" s="22"/>
      <c r="F141" s="22"/>
      <c r="G141" s="22"/>
      <c r="H141" s="22"/>
      <c r="I141" s="38"/>
    </row>
    <row r="142" spans="1:9" ht="11.25" customHeight="1">
      <c r="A142" s="11"/>
      <c r="B142" s="11"/>
      <c r="C142" s="11"/>
      <c r="D142" s="22"/>
      <c r="E142" s="22"/>
      <c r="F142" s="22"/>
      <c r="G142" s="22"/>
      <c r="H142" s="22"/>
      <c r="I142" s="38"/>
    </row>
    <row r="143" spans="1:9" ht="11.25" customHeight="1">
      <c r="A143" s="11"/>
      <c r="B143" s="11"/>
      <c r="C143" s="11"/>
      <c r="D143" s="22"/>
      <c r="E143" s="22"/>
      <c r="F143" s="22"/>
      <c r="G143" s="22"/>
      <c r="H143" s="22"/>
      <c r="I143" s="38"/>
    </row>
    <row r="144" spans="1:9" ht="11.25" customHeight="1">
      <c r="A144" s="11"/>
      <c r="B144" s="11"/>
      <c r="C144" s="11"/>
      <c r="D144" s="22"/>
      <c r="E144" s="22"/>
      <c r="F144" s="22"/>
      <c r="G144" s="22"/>
      <c r="H144" s="22"/>
      <c r="I144" s="38"/>
    </row>
    <row r="145" spans="1:9" ht="11.25" customHeight="1">
      <c r="A145" s="11"/>
      <c r="B145" s="11"/>
      <c r="C145" s="11"/>
      <c r="D145" s="22"/>
      <c r="E145" s="22"/>
      <c r="F145" s="22"/>
      <c r="G145" s="22"/>
      <c r="H145" s="22"/>
      <c r="I145" s="38"/>
    </row>
    <row r="146" spans="1:2" ht="23.25" customHeight="1">
      <c r="A146" s="11"/>
      <c r="B146" s="11"/>
    </row>
    <row r="147" ht="9.75" customHeight="1"/>
    <row r="148" spans="1:8" ht="12.75" customHeight="1">
      <c r="A148" s="22"/>
      <c r="B148" s="22"/>
      <c r="C148" s="22"/>
      <c r="D148" s="3"/>
      <c r="E148" s="3"/>
      <c r="F148" s="3"/>
      <c r="G148" s="3"/>
      <c r="H148" s="3"/>
    </row>
  </sheetData>
  <sheetProtection/>
  <mergeCells count="6">
    <mergeCell ref="D14:H14"/>
    <mergeCell ref="D15:H15"/>
    <mergeCell ref="D5:J5"/>
    <mergeCell ref="D6:I6"/>
    <mergeCell ref="F7:I7"/>
    <mergeCell ref="D11:H13"/>
  </mergeCells>
  <printOptions/>
  <pageMargins left="0.7874015748031497" right="0.16" top="0.23" bottom="0.17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5"/>
  <sheetViews>
    <sheetView showGridLines="0" zoomScalePageLayoutView="0" workbookViewId="0" topLeftCell="A281">
      <selection activeCell="C288" sqref="C288"/>
    </sheetView>
  </sheetViews>
  <sheetFormatPr defaultColWidth="9.00390625" defaultRowHeight="12.75"/>
  <cols>
    <col min="1" max="1" width="24.875" style="0" customWidth="1"/>
    <col min="2" max="2" width="4.00390625" style="0" hidden="1" customWidth="1"/>
    <col min="3" max="3" width="5.25390625" style="0" customWidth="1"/>
    <col min="4" max="5" width="6.375" style="0" customWidth="1"/>
    <col min="6" max="6" width="8.125" style="0" customWidth="1"/>
    <col min="7" max="8" width="7.625" style="0" customWidth="1"/>
    <col min="9" max="9" width="13.625" style="0" customWidth="1"/>
    <col min="10" max="10" width="14.875" style="0" customWidth="1"/>
    <col min="11" max="11" width="13.125" style="0" customWidth="1"/>
  </cols>
  <sheetData>
    <row r="1" spans="3:11" ht="14.25" customHeight="1">
      <c r="C1" s="28" t="s">
        <v>37</v>
      </c>
      <c r="D1" s="11"/>
      <c r="E1" s="11"/>
      <c r="F1" s="11"/>
      <c r="G1" s="11"/>
      <c r="H1" s="11"/>
      <c r="J1" s="10" t="s">
        <v>33</v>
      </c>
      <c r="K1" s="10"/>
    </row>
    <row r="2" spans="1:11" ht="9" customHeight="1">
      <c r="A2" s="27"/>
      <c r="B2" s="27"/>
      <c r="C2" s="27"/>
      <c r="D2" s="14"/>
      <c r="E2" s="14"/>
      <c r="F2" s="14"/>
      <c r="G2" s="14"/>
      <c r="H2" s="14"/>
      <c r="I2" s="15"/>
      <c r="J2" s="15"/>
      <c r="K2" s="15"/>
    </row>
    <row r="3" spans="1:11" ht="12.75">
      <c r="A3" s="40"/>
      <c r="B3" s="61"/>
      <c r="C3" s="61" t="s">
        <v>12</v>
      </c>
      <c r="D3" s="102" t="s">
        <v>8</v>
      </c>
      <c r="E3" s="103"/>
      <c r="F3" s="103"/>
      <c r="G3" s="103"/>
      <c r="H3" s="104"/>
      <c r="I3" s="68" t="s">
        <v>48</v>
      </c>
      <c r="J3" s="41"/>
      <c r="K3" s="61" t="s">
        <v>3</v>
      </c>
    </row>
    <row r="4" spans="1:11" ht="12.75">
      <c r="A4" s="72"/>
      <c r="B4" s="7"/>
      <c r="C4" s="8" t="s">
        <v>13</v>
      </c>
      <c r="D4" s="105" t="s">
        <v>53</v>
      </c>
      <c r="E4" s="106"/>
      <c r="F4" s="106"/>
      <c r="G4" s="106"/>
      <c r="H4" s="132"/>
      <c r="I4" s="6" t="s">
        <v>47</v>
      </c>
      <c r="J4" s="25" t="s">
        <v>36</v>
      </c>
      <c r="K4" s="6" t="s">
        <v>4</v>
      </c>
    </row>
    <row r="5" spans="1:11" ht="11.25" customHeight="1">
      <c r="A5" s="25" t="s">
        <v>6</v>
      </c>
      <c r="B5" s="8"/>
      <c r="C5" s="8" t="s">
        <v>14</v>
      </c>
      <c r="D5" s="133" t="s">
        <v>54</v>
      </c>
      <c r="E5" s="134"/>
      <c r="F5" s="134"/>
      <c r="G5" s="134"/>
      <c r="H5" s="135"/>
      <c r="I5" s="6" t="s">
        <v>4</v>
      </c>
      <c r="J5" s="6"/>
      <c r="K5" s="6"/>
    </row>
    <row r="6" spans="1:11" ht="12.75">
      <c r="A6" s="73">
        <v>1</v>
      </c>
      <c r="B6" s="4"/>
      <c r="C6" s="73">
        <v>2</v>
      </c>
      <c r="D6" s="136">
        <v>3</v>
      </c>
      <c r="E6" s="137"/>
      <c r="F6" s="137"/>
      <c r="G6" s="137"/>
      <c r="H6" s="138"/>
      <c r="I6" s="74" t="s">
        <v>2</v>
      </c>
      <c r="J6" s="74" t="s">
        <v>38</v>
      </c>
      <c r="K6" s="74" t="s">
        <v>39</v>
      </c>
    </row>
    <row r="7" spans="1:11" ht="15" customHeight="1">
      <c r="A7" s="30" t="s">
        <v>11</v>
      </c>
      <c r="B7" s="32"/>
      <c r="C7" s="33" t="s">
        <v>18</v>
      </c>
      <c r="D7" s="125"/>
      <c r="E7" s="126"/>
      <c r="F7" s="127"/>
      <c r="G7" s="127"/>
      <c r="H7" s="128"/>
      <c r="I7" s="44">
        <f>I9</f>
        <v>48880354.07</v>
      </c>
      <c r="J7" s="45">
        <f>J9</f>
        <v>15547637.719999999</v>
      </c>
      <c r="K7" s="46">
        <f aca="true" t="shared" si="0" ref="K7:K70">IF(ISNUMBER(I7),I7,0)-IF(ISNUMBER(J7),J7,0)</f>
        <v>33332716.35</v>
      </c>
    </row>
    <row r="8" spans="1:11" ht="12.75">
      <c r="A8" s="49" t="s">
        <v>7</v>
      </c>
      <c r="B8" s="32">
        <v>2</v>
      </c>
      <c r="C8" s="51"/>
      <c r="D8" s="52"/>
      <c r="E8" s="53"/>
      <c r="F8" s="53"/>
      <c r="G8" s="53"/>
      <c r="H8" s="50"/>
      <c r="I8" s="63"/>
      <c r="J8" s="64"/>
      <c r="K8" s="46"/>
    </row>
    <row r="9" spans="1:11" ht="45">
      <c r="A9" s="49" t="s">
        <v>250</v>
      </c>
      <c r="B9" s="32">
        <v>2</v>
      </c>
      <c r="C9" s="51"/>
      <c r="D9" s="52" t="s">
        <v>68</v>
      </c>
      <c r="E9" s="53" t="s">
        <v>187</v>
      </c>
      <c r="F9" s="53" t="s">
        <v>187</v>
      </c>
      <c r="G9" s="53" t="s">
        <v>187</v>
      </c>
      <c r="H9" s="50" t="s">
        <v>187</v>
      </c>
      <c r="I9" s="44">
        <f>I10+I16+I48+I55+I97+I112+I117+I123+I134+I171+I192+I227+I244+I40+I273</f>
        <v>48880354.07</v>
      </c>
      <c r="J9" s="44">
        <f>J10+J16+J48+J55+J97+J112+J117+J123+J134+J171+J192+J227+J244+J40+J273</f>
        <v>15547637.719999999</v>
      </c>
      <c r="K9" s="46">
        <f t="shared" si="0"/>
        <v>33332716.35</v>
      </c>
    </row>
    <row r="10" spans="1:11" s="86" customFormat="1" ht="90">
      <c r="A10" s="78" t="s">
        <v>251</v>
      </c>
      <c r="B10" s="79">
        <v>2</v>
      </c>
      <c r="C10" s="80"/>
      <c r="D10" s="81" t="s">
        <v>68</v>
      </c>
      <c r="E10" s="82" t="s">
        <v>188</v>
      </c>
      <c r="F10" s="82" t="s">
        <v>187</v>
      </c>
      <c r="G10" s="82" t="s">
        <v>187</v>
      </c>
      <c r="H10" s="83" t="s">
        <v>187</v>
      </c>
      <c r="I10" s="84">
        <f aca="true" t="shared" si="1" ref="I10:J14">I11</f>
        <v>962400</v>
      </c>
      <c r="J10" s="84">
        <f t="shared" si="1"/>
        <v>225252</v>
      </c>
      <c r="K10" s="85">
        <f t="shared" si="0"/>
        <v>737148</v>
      </c>
    </row>
    <row r="11" spans="1:11" s="86" customFormat="1" ht="45">
      <c r="A11" s="78" t="s">
        <v>252</v>
      </c>
      <c r="B11" s="79">
        <v>2</v>
      </c>
      <c r="C11" s="80"/>
      <c r="D11" s="81" t="s">
        <v>68</v>
      </c>
      <c r="E11" s="82" t="s">
        <v>188</v>
      </c>
      <c r="F11" s="82" t="s">
        <v>203</v>
      </c>
      <c r="G11" s="82" t="s">
        <v>187</v>
      </c>
      <c r="H11" s="83" t="s">
        <v>187</v>
      </c>
      <c r="I11" s="84">
        <f t="shared" si="1"/>
        <v>962400</v>
      </c>
      <c r="J11" s="84">
        <f t="shared" si="1"/>
        <v>225252</v>
      </c>
      <c r="K11" s="85">
        <f t="shared" si="0"/>
        <v>737148</v>
      </c>
    </row>
    <row r="12" spans="1:11" s="86" customFormat="1" ht="33.75">
      <c r="A12" s="78" t="s">
        <v>253</v>
      </c>
      <c r="B12" s="79">
        <v>2</v>
      </c>
      <c r="C12" s="80"/>
      <c r="D12" s="81" t="s">
        <v>68</v>
      </c>
      <c r="E12" s="82" t="s">
        <v>188</v>
      </c>
      <c r="F12" s="82" t="s">
        <v>203</v>
      </c>
      <c r="G12" s="82" t="s">
        <v>362</v>
      </c>
      <c r="H12" s="83" t="s">
        <v>187</v>
      </c>
      <c r="I12" s="84">
        <f t="shared" si="1"/>
        <v>962400</v>
      </c>
      <c r="J12" s="84">
        <f t="shared" si="1"/>
        <v>225252</v>
      </c>
      <c r="K12" s="85">
        <f t="shared" si="0"/>
        <v>737148</v>
      </c>
    </row>
    <row r="13" spans="1:11" s="86" customFormat="1" ht="12.75">
      <c r="A13" s="78" t="s">
        <v>254</v>
      </c>
      <c r="B13" s="79">
        <v>2</v>
      </c>
      <c r="C13" s="80"/>
      <c r="D13" s="81" t="s">
        <v>68</v>
      </c>
      <c r="E13" s="82" t="s">
        <v>188</v>
      </c>
      <c r="F13" s="82" t="s">
        <v>203</v>
      </c>
      <c r="G13" s="82" t="s">
        <v>362</v>
      </c>
      <c r="H13" s="83" t="s">
        <v>18</v>
      </c>
      <c r="I13" s="84">
        <f t="shared" si="1"/>
        <v>962400</v>
      </c>
      <c r="J13" s="84">
        <f t="shared" si="1"/>
        <v>225252</v>
      </c>
      <c r="K13" s="85">
        <f t="shared" si="0"/>
        <v>737148</v>
      </c>
    </row>
    <row r="14" spans="1:11" s="86" customFormat="1" ht="12.75">
      <c r="A14" s="78" t="s">
        <v>255</v>
      </c>
      <c r="B14" s="79">
        <v>2</v>
      </c>
      <c r="C14" s="80"/>
      <c r="D14" s="81" t="s">
        <v>68</v>
      </c>
      <c r="E14" s="82" t="s">
        <v>188</v>
      </c>
      <c r="F14" s="82" t="s">
        <v>203</v>
      </c>
      <c r="G14" s="82" t="s">
        <v>362</v>
      </c>
      <c r="H14" s="83" t="s">
        <v>227</v>
      </c>
      <c r="I14" s="84">
        <f t="shared" si="1"/>
        <v>962400</v>
      </c>
      <c r="J14" s="87">
        <f t="shared" si="1"/>
        <v>225252</v>
      </c>
      <c r="K14" s="85">
        <f t="shared" si="0"/>
        <v>737148</v>
      </c>
    </row>
    <row r="15" spans="1:11" s="86" customFormat="1" ht="12.75">
      <c r="A15" s="78" t="s">
        <v>256</v>
      </c>
      <c r="B15" s="79">
        <v>2</v>
      </c>
      <c r="C15" s="80"/>
      <c r="D15" s="81" t="s">
        <v>68</v>
      </c>
      <c r="E15" s="82" t="s">
        <v>188</v>
      </c>
      <c r="F15" s="82" t="s">
        <v>203</v>
      </c>
      <c r="G15" s="82" t="s">
        <v>362</v>
      </c>
      <c r="H15" s="83" t="s">
        <v>228</v>
      </c>
      <c r="I15" s="84">
        <v>962400</v>
      </c>
      <c r="J15" s="87">
        <v>225252</v>
      </c>
      <c r="K15" s="85">
        <f t="shared" si="0"/>
        <v>737148</v>
      </c>
    </row>
    <row r="16" spans="1:11" s="86" customFormat="1" ht="90">
      <c r="A16" s="78" t="s">
        <v>257</v>
      </c>
      <c r="B16" s="79">
        <v>2</v>
      </c>
      <c r="C16" s="80"/>
      <c r="D16" s="81" t="s">
        <v>68</v>
      </c>
      <c r="E16" s="82" t="s">
        <v>189</v>
      </c>
      <c r="F16" s="82" t="s">
        <v>187</v>
      </c>
      <c r="G16" s="82" t="s">
        <v>187</v>
      </c>
      <c r="H16" s="83" t="s">
        <v>187</v>
      </c>
      <c r="I16" s="84">
        <f>I17+I34</f>
        <v>7174280</v>
      </c>
      <c r="J16" s="84">
        <f>J17+J34</f>
        <v>1768916.14</v>
      </c>
      <c r="K16" s="85">
        <f t="shared" si="0"/>
        <v>5405363.86</v>
      </c>
    </row>
    <row r="17" spans="1:11" s="86" customFormat="1" ht="12.75">
      <c r="A17" s="78" t="s">
        <v>258</v>
      </c>
      <c r="B17" s="79">
        <v>2</v>
      </c>
      <c r="C17" s="80"/>
      <c r="D17" s="81" t="s">
        <v>68</v>
      </c>
      <c r="E17" s="82" t="s">
        <v>189</v>
      </c>
      <c r="F17" s="82" t="s">
        <v>204</v>
      </c>
      <c r="G17" s="82" t="s">
        <v>187</v>
      </c>
      <c r="H17" s="83" t="s">
        <v>187</v>
      </c>
      <c r="I17" s="84">
        <f>I18</f>
        <v>6653696</v>
      </c>
      <c r="J17" s="84">
        <f>J18</f>
        <v>1651249.5799999998</v>
      </c>
      <c r="K17" s="85">
        <f t="shared" si="0"/>
        <v>5002446.42</v>
      </c>
    </row>
    <row r="18" spans="1:11" s="86" customFormat="1" ht="33.75">
      <c r="A18" s="78" t="s">
        <v>253</v>
      </c>
      <c r="B18" s="79">
        <v>2</v>
      </c>
      <c r="C18" s="80"/>
      <c r="D18" s="81" t="s">
        <v>68</v>
      </c>
      <c r="E18" s="82" t="s">
        <v>189</v>
      </c>
      <c r="F18" s="82" t="s">
        <v>204</v>
      </c>
      <c r="G18" s="82" t="s">
        <v>362</v>
      </c>
      <c r="H18" s="83" t="s">
        <v>187</v>
      </c>
      <c r="I18" s="84">
        <f>I19+I31</f>
        <v>6653696</v>
      </c>
      <c r="J18" s="84">
        <f>J19+J31</f>
        <v>1651249.5799999998</v>
      </c>
      <c r="K18" s="85">
        <f t="shared" si="0"/>
        <v>5002446.42</v>
      </c>
    </row>
    <row r="19" spans="1:11" s="86" customFormat="1" ht="12.75">
      <c r="A19" s="78" t="s">
        <v>254</v>
      </c>
      <c r="B19" s="79">
        <v>2</v>
      </c>
      <c r="C19" s="80"/>
      <c r="D19" s="81" t="s">
        <v>68</v>
      </c>
      <c r="E19" s="82" t="s">
        <v>189</v>
      </c>
      <c r="F19" s="82" t="s">
        <v>204</v>
      </c>
      <c r="G19" s="82" t="s">
        <v>362</v>
      </c>
      <c r="H19" s="83" t="s">
        <v>18</v>
      </c>
      <c r="I19" s="84">
        <f>I20+I23+I30</f>
        <v>6283696</v>
      </c>
      <c r="J19" s="84">
        <f>J20+J23+J30</f>
        <v>1455465.68</v>
      </c>
      <c r="K19" s="85">
        <f t="shared" si="0"/>
        <v>4828230.32</v>
      </c>
    </row>
    <row r="20" spans="1:11" s="86" customFormat="1" ht="24" customHeight="1">
      <c r="A20" s="78" t="s">
        <v>259</v>
      </c>
      <c r="B20" s="79">
        <v>2</v>
      </c>
      <c r="C20" s="80"/>
      <c r="D20" s="81" t="s">
        <v>68</v>
      </c>
      <c r="E20" s="82" t="s">
        <v>189</v>
      </c>
      <c r="F20" s="82" t="s">
        <v>204</v>
      </c>
      <c r="G20" s="82" t="s">
        <v>362</v>
      </c>
      <c r="H20" s="83" t="s">
        <v>229</v>
      </c>
      <c r="I20" s="84">
        <f>I21+I22</f>
        <v>5127996</v>
      </c>
      <c r="J20" s="84">
        <f>J21+J22</f>
        <v>1123289.31</v>
      </c>
      <c r="K20" s="85">
        <f t="shared" si="0"/>
        <v>4004706.69</v>
      </c>
    </row>
    <row r="21" spans="1:11" s="86" customFormat="1" ht="12.75">
      <c r="A21" s="78" t="s">
        <v>260</v>
      </c>
      <c r="B21" s="79">
        <v>2</v>
      </c>
      <c r="C21" s="80"/>
      <c r="D21" s="81" t="s">
        <v>68</v>
      </c>
      <c r="E21" s="82" t="s">
        <v>189</v>
      </c>
      <c r="F21" s="82" t="s">
        <v>204</v>
      </c>
      <c r="G21" s="82" t="s">
        <v>362</v>
      </c>
      <c r="H21" s="83" t="s">
        <v>230</v>
      </c>
      <c r="I21" s="84">
        <v>3938553</v>
      </c>
      <c r="J21" s="87">
        <v>875629.41</v>
      </c>
      <c r="K21" s="85">
        <f t="shared" si="0"/>
        <v>3062923.59</v>
      </c>
    </row>
    <row r="22" spans="1:11" s="86" customFormat="1" ht="22.5">
      <c r="A22" s="78" t="s">
        <v>261</v>
      </c>
      <c r="B22" s="79">
        <v>2</v>
      </c>
      <c r="C22" s="80"/>
      <c r="D22" s="81" t="s">
        <v>68</v>
      </c>
      <c r="E22" s="82" t="s">
        <v>189</v>
      </c>
      <c r="F22" s="82" t="s">
        <v>204</v>
      </c>
      <c r="G22" s="82" t="s">
        <v>362</v>
      </c>
      <c r="H22" s="83" t="s">
        <v>231</v>
      </c>
      <c r="I22" s="84">
        <v>1189443</v>
      </c>
      <c r="J22" s="87">
        <v>247659.9</v>
      </c>
      <c r="K22" s="85">
        <f t="shared" si="0"/>
        <v>941783.1</v>
      </c>
    </row>
    <row r="23" spans="1:11" s="86" customFormat="1" ht="12.75">
      <c r="A23" s="78" t="s">
        <v>255</v>
      </c>
      <c r="B23" s="79">
        <v>2</v>
      </c>
      <c r="C23" s="80"/>
      <c r="D23" s="81" t="s">
        <v>68</v>
      </c>
      <c r="E23" s="82" t="s">
        <v>189</v>
      </c>
      <c r="F23" s="82" t="s">
        <v>204</v>
      </c>
      <c r="G23" s="82" t="s">
        <v>362</v>
      </c>
      <c r="H23" s="83" t="s">
        <v>227</v>
      </c>
      <c r="I23" s="84">
        <f>SUM(I24:I29)</f>
        <v>1135700</v>
      </c>
      <c r="J23" s="84">
        <f>SUM(J24:J29)</f>
        <v>327588.17000000004</v>
      </c>
      <c r="K23" s="85">
        <f t="shared" si="0"/>
        <v>808111.83</v>
      </c>
    </row>
    <row r="24" spans="1:11" s="86" customFormat="1" ht="12.75">
      <c r="A24" s="78" t="s">
        <v>262</v>
      </c>
      <c r="B24" s="79">
        <v>2</v>
      </c>
      <c r="C24" s="80"/>
      <c r="D24" s="81" t="s">
        <v>68</v>
      </c>
      <c r="E24" s="82" t="s">
        <v>189</v>
      </c>
      <c r="F24" s="82" t="s">
        <v>204</v>
      </c>
      <c r="G24" s="82" t="s">
        <v>362</v>
      </c>
      <c r="H24" s="83" t="s">
        <v>232</v>
      </c>
      <c r="I24" s="84">
        <v>187282.74</v>
      </c>
      <c r="J24" s="87">
        <v>74754.37</v>
      </c>
      <c r="K24" s="85">
        <f t="shared" si="0"/>
        <v>112528.37</v>
      </c>
    </row>
    <row r="25" spans="1:11" s="86" customFormat="1" ht="12.75">
      <c r="A25" s="78" t="s">
        <v>263</v>
      </c>
      <c r="B25" s="79">
        <v>2</v>
      </c>
      <c r="C25" s="80"/>
      <c r="D25" s="81" t="s">
        <v>68</v>
      </c>
      <c r="E25" s="82" t="s">
        <v>189</v>
      </c>
      <c r="F25" s="82" t="s">
        <v>204</v>
      </c>
      <c r="G25" s="82" t="s">
        <v>362</v>
      </c>
      <c r="H25" s="83" t="s">
        <v>233</v>
      </c>
      <c r="I25" s="84">
        <v>3500</v>
      </c>
      <c r="J25" s="87">
        <v>0</v>
      </c>
      <c r="K25" s="85">
        <f t="shared" si="0"/>
        <v>3500</v>
      </c>
    </row>
    <row r="26" spans="1:11" s="86" customFormat="1" ht="12.75">
      <c r="A26" s="78" t="s">
        <v>264</v>
      </c>
      <c r="B26" s="79">
        <v>2</v>
      </c>
      <c r="C26" s="80"/>
      <c r="D26" s="81" t="s">
        <v>68</v>
      </c>
      <c r="E26" s="82" t="s">
        <v>189</v>
      </c>
      <c r="F26" s="82" t="s">
        <v>204</v>
      </c>
      <c r="G26" s="82" t="s">
        <v>362</v>
      </c>
      <c r="H26" s="83" t="s">
        <v>234</v>
      </c>
      <c r="I26" s="84">
        <v>588900</v>
      </c>
      <c r="J26" s="87">
        <v>144303.91</v>
      </c>
      <c r="K26" s="85">
        <f t="shared" si="0"/>
        <v>444596.08999999997</v>
      </c>
    </row>
    <row r="27" spans="1:11" s="86" customFormat="1" ht="22.5">
      <c r="A27" s="78" t="s">
        <v>265</v>
      </c>
      <c r="B27" s="79">
        <v>2</v>
      </c>
      <c r="C27" s="80"/>
      <c r="D27" s="81" t="s">
        <v>68</v>
      </c>
      <c r="E27" s="82" t="s">
        <v>189</v>
      </c>
      <c r="F27" s="82" t="s">
        <v>204</v>
      </c>
      <c r="G27" s="82" t="s">
        <v>362</v>
      </c>
      <c r="H27" s="83" t="s">
        <v>235</v>
      </c>
      <c r="I27" s="84">
        <v>7200</v>
      </c>
      <c r="J27" s="87">
        <v>0</v>
      </c>
      <c r="K27" s="85">
        <f t="shared" si="0"/>
        <v>7200</v>
      </c>
    </row>
    <row r="28" spans="1:11" s="86" customFormat="1" ht="22.5">
      <c r="A28" s="78" t="s">
        <v>266</v>
      </c>
      <c r="B28" s="79">
        <v>2</v>
      </c>
      <c r="C28" s="80"/>
      <c r="D28" s="81" t="s">
        <v>68</v>
      </c>
      <c r="E28" s="82" t="s">
        <v>189</v>
      </c>
      <c r="F28" s="82" t="s">
        <v>204</v>
      </c>
      <c r="G28" s="82" t="s">
        <v>362</v>
      </c>
      <c r="H28" s="83" t="s">
        <v>236</v>
      </c>
      <c r="I28" s="84">
        <v>85000</v>
      </c>
      <c r="J28" s="87">
        <v>27177.23</v>
      </c>
      <c r="K28" s="85">
        <f t="shared" si="0"/>
        <v>57822.770000000004</v>
      </c>
    </row>
    <row r="29" spans="1:11" s="86" customFormat="1" ht="12.75">
      <c r="A29" s="78" t="s">
        <v>256</v>
      </c>
      <c r="B29" s="79">
        <v>2</v>
      </c>
      <c r="C29" s="80"/>
      <c r="D29" s="81" t="s">
        <v>68</v>
      </c>
      <c r="E29" s="82" t="s">
        <v>189</v>
      </c>
      <c r="F29" s="82" t="s">
        <v>204</v>
      </c>
      <c r="G29" s="82" t="s">
        <v>362</v>
      </c>
      <c r="H29" s="83" t="s">
        <v>228</v>
      </c>
      <c r="I29" s="84">
        <v>263817.26</v>
      </c>
      <c r="J29" s="87">
        <v>81352.66</v>
      </c>
      <c r="K29" s="85">
        <f t="shared" si="0"/>
        <v>182464.6</v>
      </c>
    </row>
    <row r="30" spans="1:11" s="86" customFormat="1" ht="12.75">
      <c r="A30" s="78" t="s">
        <v>267</v>
      </c>
      <c r="B30" s="79">
        <v>2</v>
      </c>
      <c r="C30" s="80"/>
      <c r="D30" s="81" t="s">
        <v>68</v>
      </c>
      <c r="E30" s="82" t="s">
        <v>189</v>
      </c>
      <c r="F30" s="82" t="s">
        <v>204</v>
      </c>
      <c r="G30" s="82" t="s">
        <v>362</v>
      </c>
      <c r="H30" s="83" t="s">
        <v>237</v>
      </c>
      <c r="I30" s="84">
        <v>20000</v>
      </c>
      <c r="J30" s="87">
        <v>4588.2</v>
      </c>
      <c r="K30" s="85">
        <f t="shared" si="0"/>
        <v>15411.8</v>
      </c>
    </row>
    <row r="31" spans="1:11" s="86" customFormat="1" ht="22.5" customHeight="1">
      <c r="A31" s="78" t="s">
        <v>268</v>
      </c>
      <c r="B31" s="79">
        <v>2</v>
      </c>
      <c r="C31" s="80"/>
      <c r="D31" s="81" t="s">
        <v>68</v>
      </c>
      <c r="E31" s="82" t="s">
        <v>189</v>
      </c>
      <c r="F31" s="82" t="s">
        <v>204</v>
      </c>
      <c r="G31" s="82" t="s">
        <v>362</v>
      </c>
      <c r="H31" s="83" t="s">
        <v>238</v>
      </c>
      <c r="I31" s="84">
        <f>I33+I32</f>
        <v>370000</v>
      </c>
      <c r="J31" s="84">
        <f>J33+J32</f>
        <v>195783.9</v>
      </c>
      <c r="K31" s="85">
        <f t="shared" si="0"/>
        <v>174216.1</v>
      </c>
    </row>
    <row r="32" spans="1:11" s="86" customFormat="1" ht="22.5">
      <c r="A32" s="78" t="s">
        <v>269</v>
      </c>
      <c r="B32" s="79">
        <v>2</v>
      </c>
      <c r="C32" s="80"/>
      <c r="D32" s="81" t="s">
        <v>68</v>
      </c>
      <c r="E32" s="82" t="s">
        <v>189</v>
      </c>
      <c r="F32" s="82" t="s">
        <v>204</v>
      </c>
      <c r="G32" s="82" t="s">
        <v>362</v>
      </c>
      <c r="H32" s="83" t="s">
        <v>239</v>
      </c>
      <c r="I32" s="84">
        <v>6635</v>
      </c>
      <c r="J32" s="87">
        <v>3500</v>
      </c>
      <c r="K32" s="85">
        <f t="shared" si="0"/>
        <v>3135</v>
      </c>
    </row>
    <row r="33" spans="1:11" s="86" customFormat="1" ht="22.5">
      <c r="A33" s="78" t="s">
        <v>270</v>
      </c>
      <c r="B33" s="79">
        <v>2</v>
      </c>
      <c r="C33" s="80"/>
      <c r="D33" s="81" t="s">
        <v>68</v>
      </c>
      <c r="E33" s="82" t="s">
        <v>189</v>
      </c>
      <c r="F33" s="82" t="s">
        <v>204</v>
      </c>
      <c r="G33" s="82" t="s">
        <v>362</v>
      </c>
      <c r="H33" s="83" t="s">
        <v>240</v>
      </c>
      <c r="I33" s="84">
        <v>363365</v>
      </c>
      <c r="J33" s="87">
        <v>192283.9</v>
      </c>
      <c r="K33" s="85">
        <f t="shared" si="0"/>
        <v>171081.1</v>
      </c>
    </row>
    <row r="34" spans="1:11" s="86" customFormat="1" ht="67.5">
      <c r="A34" s="78" t="s">
        <v>271</v>
      </c>
      <c r="B34" s="79">
        <v>2</v>
      </c>
      <c r="C34" s="80"/>
      <c r="D34" s="81" t="s">
        <v>68</v>
      </c>
      <c r="E34" s="82" t="s">
        <v>189</v>
      </c>
      <c r="F34" s="82" t="s">
        <v>205</v>
      </c>
      <c r="G34" s="82" t="s">
        <v>187</v>
      </c>
      <c r="H34" s="83" t="s">
        <v>187</v>
      </c>
      <c r="I34" s="84">
        <f aca="true" t="shared" si="2" ref="I34:J36">I35</f>
        <v>520584</v>
      </c>
      <c r="J34" s="84">
        <f t="shared" si="2"/>
        <v>117666.56</v>
      </c>
      <c r="K34" s="85">
        <f t="shared" si="0"/>
        <v>402917.44</v>
      </c>
    </row>
    <row r="35" spans="1:11" s="86" customFormat="1" ht="33.75">
      <c r="A35" s="78" t="s">
        <v>253</v>
      </c>
      <c r="B35" s="79">
        <v>2</v>
      </c>
      <c r="C35" s="80"/>
      <c r="D35" s="81" t="s">
        <v>68</v>
      </c>
      <c r="E35" s="82" t="s">
        <v>189</v>
      </c>
      <c r="F35" s="82" t="s">
        <v>205</v>
      </c>
      <c r="G35" s="82" t="s">
        <v>362</v>
      </c>
      <c r="H35" s="83" t="s">
        <v>187</v>
      </c>
      <c r="I35" s="84">
        <f t="shared" si="2"/>
        <v>520584</v>
      </c>
      <c r="J35" s="84">
        <f t="shared" si="2"/>
        <v>117666.56</v>
      </c>
      <c r="K35" s="85">
        <f t="shared" si="0"/>
        <v>402917.44</v>
      </c>
    </row>
    <row r="36" spans="1:11" s="86" customFormat="1" ht="12.75">
      <c r="A36" s="78" t="s">
        <v>254</v>
      </c>
      <c r="B36" s="79">
        <v>2</v>
      </c>
      <c r="C36" s="80"/>
      <c r="D36" s="81" t="s">
        <v>68</v>
      </c>
      <c r="E36" s="82" t="s">
        <v>189</v>
      </c>
      <c r="F36" s="82" t="s">
        <v>205</v>
      </c>
      <c r="G36" s="82" t="s">
        <v>362</v>
      </c>
      <c r="H36" s="83" t="s">
        <v>18</v>
      </c>
      <c r="I36" s="84">
        <f t="shared" si="2"/>
        <v>520584</v>
      </c>
      <c r="J36" s="84">
        <f t="shared" si="2"/>
        <v>117666.56</v>
      </c>
      <c r="K36" s="85">
        <f t="shared" si="0"/>
        <v>402917.44</v>
      </c>
    </row>
    <row r="37" spans="1:11" s="86" customFormat="1" ht="24" customHeight="1">
      <c r="A37" s="78" t="s">
        <v>259</v>
      </c>
      <c r="B37" s="79">
        <v>2</v>
      </c>
      <c r="C37" s="80"/>
      <c r="D37" s="81" t="s">
        <v>68</v>
      </c>
      <c r="E37" s="82" t="s">
        <v>189</v>
      </c>
      <c r="F37" s="82" t="s">
        <v>205</v>
      </c>
      <c r="G37" s="82" t="s">
        <v>362</v>
      </c>
      <c r="H37" s="83" t="s">
        <v>229</v>
      </c>
      <c r="I37" s="84">
        <f>I38+I39</f>
        <v>520584</v>
      </c>
      <c r="J37" s="84">
        <f>J38+J39</f>
        <v>117666.56</v>
      </c>
      <c r="K37" s="85">
        <f t="shared" si="0"/>
        <v>402917.44</v>
      </c>
    </row>
    <row r="38" spans="1:11" s="86" customFormat="1" ht="12.75">
      <c r="A38" s="78" t="s">
        <v>260</v>
      </c>
      <c r="B38" s="79">
        <v>2</v>
      </c>
      <c r="C38" s="80"/>
      <c r="D38" s="81" t="s">
        <v>68</v>
      </c>
      <c r="E38" s="82" t="s">
        <v>189</v>
      </c>
      <c r="F38" s="82" t="s">
        <v>205</v>
      </c>
      <c r="G38" s="82" t="s">
        <v>362</v>
      </c>
      <c r="H38" s="83" t="s">
        <v>230</v>
      </c>
      <c r="I38" s="84">
        <v>399834</v>
      </c>
      <c r="J38" s="87">
        <v>91049.7</v>
      </c>
      <c r="K38" s="85">
        <f t="shared" si="0"/>
        <v>308784.3</v>
      </c>
    </row>
    <row r="39" spans="1:11" s="86" customFormat="1" ht="22.5">
      <c r="A39" s="78" t="s">
        <v>261</v>
      </c>
      <c r="B39" s="79">
        <v>2</v>
      </c>
      <c r="C39" s="80"/>
      <c r="D39" s="81" t="s">
        <v>68</v>
      </c>
      <c r="E39" s="82" t="s">
        <v>189</v>
      </c>
      <c r="F39" s="82" t="s">
        <v>205</v>
      </c>
      <c r="G39" s="82" t="s">
        <v>362</v>
      </c>
      <c r="H39" s="83" t="s">
        <v>231</v>
      </c>
      <c r="I39" s="84">
        <v>120750</v>
      </c>
      <c r="J39" s="87">
        <v>26616.86</v>
      </c>
      <c r="K39" s="85">
        <f t="shared" si="0"/>
        <v>94133.14</v>
      </c>
    </row>
    <row r="40" spans="1:11" s="86" customFormat="1" ht="12.75">
      <c r="A40" s="78" t="s">
        <v>412</v>
      </c>
      <c r="B40" s="79"/>
      <c r="C40" s="80"/>
      <c r="D40" s="81" t="s">
        <v>68</v>
      </c>
      <c r="E40" s="82" t="s">
        <v>409</v>
      </c>
      <c r="F40" s="82"/>
      <c r="G40" s="82"/>
      <c r="H40" s="83"/>
      <c r="I40" s="84">
        <f aca="true" t="shared" si="3" ref="I40:J42">I41</f>
        <v>114705</v>
      </c>
      <c r="J40" s="84">
        <f t="shared" si="3"/>
        <v>114704.44</v>
      </c>
      <c r="K40" s="85">
        <f t="shared" si="0"/>
        <v>0.5599999999976717</v>
      </c>
    </row>
    <row r="41" spans="1:11" s="86" customFormat="1" ht="21" customHeight="1">
      <c r="A41" s="78" t="s">
        <v>412</v>
      </c>
      <c r="B41" s="79">
        <v>2</v>
      </c>
      <c r="C41" s="80"/>
      <c r="D41" s="81" t="s">
        <v>68</v>
      </c>
      <c r="E41" s="82" t="s">
        <v>409</v>
      </c>
      <c r="F41" s="82" t="s">
        <v>410</v>
      </c>
      <c r="G41" s="82" t="s">
        <v>187</v>
      </c>
      <c r="H41" s="83" t="s">
        <v>187</v>
      </c>
      <c r="I41" s="84">
        <f t="shared" si="3"/>
        <v>114705</v>
      </c>
      <c r="J41" s="84">
        <f t="shared" si="3"/>
        <v>114704.44</v>
      </c>
      <c r="K41" s="85">
        <f aca="true" t="shared" si="4" ref="K41:K47">IF(ISNUMBER(I41),I41,0)-IF(ISNUMBER(J41),J41,0)</f>
        <v>0.5599999999976717</v>
      </c>
    </row>
    <row r="42" spans="1:11" s="86" customFormat="1" ht="33.75">
      <c r="A42" s="78" t="s">
        <v>253</v>
      </c>
      <c r="B42" s="79">
        <v>2</v>
      </c>
      <c r="C42" s="80"/>
      <c r="D42" s="81" t="s">
        <v>68</v>
      </c>
      <c r="E42" s="82" t="s">
        <v>409</v>
      </c>
      <c r="F42" s="82" t="s">
        <v>410</v>
      </c>
      <c r="G42" s="82" t="s">
        <v>224</v>
      </c>
      <c r="H42" s="83" t="s">
        <v>187</v>
      </c>
      <c r="I42" s="84">
        <f t="shared" si="3"/>
        <v>114705</v>
      </c>
      <c r="J42" s="84">
        <f t="shared" si="3"/>
        <v>114704.44</v>
      </c>
      <c r="K42" s="85">
        <f t="shared" si="4"/>
        <v>0.5599999999976717</v>
      </c>
    </row>
    <row r="43" spans="1:11" s="86" customFormat="1" ht="12.75">
      <c r="A43" s="78" t="s">
        <v>254</v>
      </c>
      <c r="B43" s="79">
        <v>2</v>
      </c>
      <c r="C43" s="80"/>
      <c r="D43" s="81" t="s">
        <v>68</v>
      </c>
      <c r="E43" s="82" t="s">
        <v>409</v>
      </c>
      <c r="F43" s="82" t="s">
        <v>410</v>
      </c>
      <c r="G43" s="82" t="s">
        <v>224</v>
      </c>
      <c r="H43" s="83" t="s">
        <v>18</v>
      </c>
      <c r="I43" s="84">
        <f>I44+I47</f>
        <v>114705</v>
      </c>
      <c r="J43" s="84">
        <f>J44+J47</f>
        <v>114704.44</v>
      </c>
      <c r="K43" s="85">
        <f t="shared" si="4"/>
        <v>0.5599999999976717</v>
      </c>
    </row>
    <row r="44" spans="1:11" s="86" customFormat="1" ht="13.5" customHeight="1">
      <c r="A44" s="78" t="s">
        <v>255</v>
      </c>
      <c r="B44" s="79">
        <v>2</v>
      </c>
      <c r="C44" s="80"/>
      <c r="D44" s="81" t="s">
        <v>68</v>
      </c>
      <c r="E44" s="82" t="s">
        <v>409</v>
      </c>
      <c r="F44" s="82" t="s">
        <v>410</v>
      </c>
      <c r="G44" s="82" t="s">
        <v>224</v>
      </c>
      <c r="H44" s="83" t="s">
        <v>227</v>
      </c>
      <c r="I44" s="84">
        <f>I46+I45</f>
        <v>29705</v>
      </c>
      <c r="J44" s="84">
        <f>J46+J45</f>
        <v>29704.44</v>
      </c>
      <c r="K44" s="85">
        <f t="shared" si="4"/>
        <v>0.5600000000013097</v>
      </c>
    </row>
    <row r="45" spans="1:11" s="86" customFormat="1" ht="12.75">
      <c r="A45" s="78" t="s">
        <v>263</v>
      </c>
      <c r="B45" s="79">
        <v>2</v>
      </c>
      <c r="C45" s="80"/>
      <c r="D45" s="81" t="s">
        <v>68</v>
      </c>
      <c r="E45" s="82" t="s">
        <v>409</v>
      </c>
      <c r="F45" s="82" t="s">
        <v>410</v>
      </c>
      <c r="G45" s="82" t="s">
        <v>224</v>
      </c>
      <c r="H45" s="83" t="s">
        <v>233</v>
      </c>
      <c r="I45" s="84">
        <v>4400</v>
      </c>
      <c r="J45" s="87">
        <v>4400</v>
      </c>
      <c r="K45" s="85">
        <f t="shared" si="4"/>
        <v>0</v>
      </c>
    </row>
    <row r="46" spans="1:11" s="86" customFormat="1" ht="12.75">
      <c r="A46" s="78" t="s">
        <v>411</v>
      </c>
      <c r="B46" s="79">
        <v>2</v>
      </c>
      <c r="C46" s="80"/>
      <c r="D46" s="81" t="s">
        <v>68</v>
      </c>
      <c r="E46" s="82" t="s">
        <v>409</v>
      </c>
      <c r="F46" s="82" t="s">
        <v>410</v>
      </c>
      <c r="G46" s="82" t="s">
        <v>224</v>
      </c>
      <c r="H46" s="83" t="s">
        <v>228</v>
      </c>
      <c r="I46" s="84">
        <v>25305</v>
      </c>
      <c r="J46" s="87">
        <v>25304.44</v>
      </c>
      <c r="K46" s="85">
        <f t="shared" si="4"/>
        <v>0.5600000000013097</v>
      </c>
    </row>
    <row r="47" spans="1:11" s="86" customFormat="1" ht="12.75">
      <c r="A47" s="78" t="s">
        <v>267</v>
      </c>
      <c r="B47" s="79">
        <v>2</v>
      </c>
      <c r="C47" s="80"/>
      <c r="D47" s="81" t="s">
        <v>68</v>
      </c>
      <c r="E47" s="82" t="s">
        <v>409</v>
      </c>
      <c r="F47" s="82" t="s">
        <v>410</v>
      </c>
      <c r="G47" s="82" t="s">
        <v>224</v>
      </c>
      <c r="H47" s="83" t="s">
        <v>237</v>
      </c>
      <c r="I47" s="84">
        <v>85000</v>
      </c>
      <c r="J47" s="87">
        <v>85000</v>
      </c>
      <c r="K47" s="85">
        <f t="shared" si="4"/>
        <v>0</v>
      </c>
    </row>
    <row r="48" spans="1:11" s="86" customFormat="1" ht="12.75">
      <c r="A48" s="78" t="s">
        <v>274</v>
      </c>
      <c r="B48" s="79">
        <v>2</v>
      </c>
      <c r="C48" s="80"/>
      <c r="D48" s="81" t="s">
        <v>68</v>
      </c>
      <c r="E48" s="82" t="s">
        <v>190</v>
      </c>
      <c r="F48" s="82" t="s">
        <v>187</v>
      </c>
      <c r="G48" s="82" t="s">
        <v>187</v>
      </c>
      <c r="H48" s="83" t="s">
        <v>187</v>
      </c>
      <c r="I48" s="84">
        <f aca="true" t="shared" si="5" ref="I48:J50">I49</f>
        <v>150000</v>
      </c>
      <c r="J48" s="84">
        <f t="shared" si="5"/>
        <v>5000</v>
      </c>
      <c r="K48" s="85">
        <f t="shared" si="0"/>
        <v>145000</v>
      </c>
    </row>
    <row r="49" spans="1:11" s="86" customFormat="1" ht="22.5">
      <c r="A49" s="78" t="s">
        <v>275</v>
      </c>
      <c r="B49" s="79">
        <v>2</v>
      </c>
      <c r="C49" s="80"/>
      <c r="D49" s="81" t="s">
        <v>68</v>
      </c>
      <c r="E49" s="82" t="s">
        <v>190</v>
      </c>
      <c r="F49" s="82" t="s">
        <v>207</v>
      </c>
      <c r="G49" s="82" t="s">
        <v>187</v>
      </c>
      <c r="H49" s="83" t="s">
        <v>187</v>
      </c>
      <c r="I49" s="84">
        <f t="shared" si="5"/>
        <v>150000</v>
      </c>
      <c r="J49" s="84">
        <f t="shared" si="5"/>
        <v>5000</v>
      </c>
      <c r="K49" s="85">
        <f t="shared" si="0"/>
        <v>145000</v>
      </c>
    </row>
    <row r="50" spans="1:11" s="86" customFormat="1" ht="12.75">
      <c r="A50" s="78" t="s">
        <v>267</v>
      </c>
      <c r="B50" s="79">
        <v>2</v>
      </c>
      <c r="C50" s="80"/>
      <c r="D50" s="81" t="s">
        <v>68</v>
      </c>
      <c r="E50" s="82" t="s">
        <v>190</v>
      </c>
      <c r="F50" s="82" t="s">
        <v>207</v>
      </c>
      <c r="G50" s="82" t="s">
        <v>224</v>
      </c>
      <c r="H50" s="83" t="s">
        <v>187</v>
      </c>
      <c r="I50" s="84">
        <f t="shared" si="5"/>
        <v>150000</v>
      </c>
      <c r="J50" s="84">
        <f t="shared" si="5"/>
        <v>5000</v>
      </c>
      <c r="K50" s="85">
        <f t="shared" si="0"/>
        <v>145000</v>
      </c>
    </row>
    <row r="51" spans="1:11" s="86" customFormat="1" ht="12.75">
      <c r="A51" s="78" t="s">
        <v>254</v>
      </c>
      <c r="B51" s="79">
        <v>2</v>
      </c>
      <c r="C51" s="80"/>
      <c r="D51" s="81" t="s">
        <v>68</v>
      </c>
      <c r="E51" s="82" t="s">
        <v>190</v>
      </c>
      <c r="F51" s="82" t="s">
        <v>207</v>
      </c>
      <c r="G51" s="82" t="s">
        <v>224</v>
      </c>
      <c r="H51" s="83" t="s">
        <v>18</v>
      </c>
      <c r="I51" s="84">
        <f>I52+I54</f>
        <v>150000</v>
      </c>
      <c r="J51" s="84">
        <f>J52+J54</f>
        <v>5000</v>
      </c>
      <c r="K51" s="85">
        <f t="shared" si="0"/>
        <v>145000</v>
      </c>
    </row>
    <row r="52" spans="1:11" s="86" customFormat="1" ht="12.75">
      <c r="A52" s="78" t="s">
        <v>276</v>
      </c>
      <c r="B52" s="79">
        <v>2</v>
      </c>
      <c r="C52" s="80"/>
      <c r="D52" s="81" t="s">
        <v>68</v>
      </c>
      <c r="E52" s="82" t="s">
        <v>190</v>
      </c>
      <c r="F52" s="82" t="s">
        <v>207</v>
      </c>
      <c r="G52" s="82" t="s">
        <v>224</v>
      </c>
      <c r="H52" s="83" t="s">
        <v>241</v>
      </c>
      <c r="I52" s="84">
        <f>I53</f>
        <v>30000</v>
      </c>
      <c r="J52" s="84">
        <f>J53</f>
        <v>0</v>
      </c>
      <c r="K52" s="85">
        <f t="shared" si="0"/>
        <v>30000</v>
      </c>
    </row>
    <row r="53" spans="1:11" s="86" customFormat="1" ht="22.5">
      <c r="A53" s="78" t="s">
        <v>277</v>
      </c>
      <c r="B53" s="79">
        <v>2</v>
      </c>
      <c r="C53" s="80"/>
      <c r="D53" s="81" t="s">
        <v>68</v>
      </c>
      <c r="E53" s="82" t="s">
        <v>190</v>
      </c>
      <c r="F53" s="82" t="s">
        <v>207</v>
      </c>
      <c r="G53" s="82" t="s">
        <v>224</v>
      </c>
      <c r="H53" s="83" t="s">
        <v>242</v>
      </c>
      <c r="I53" s="84">
        <v>30000</v>
      </c>
      <c r="J53" s="87">
        <v>0</v>
      </c>
      <c r="K53" s="85">
        <f t="shared" si="0"/>
        <v>30000</v>
      </c>
    </row>
    <row r="54" spans="1:11" s="86" customFormat="1" ht="12.75">
      <c r="A54" s="78" t="s">
        <v>267</v>
      </c>
      <c r="B54" s="79">
        <v>2</v>
      </c>
      <c r="C54" s="80"/>
      <c r="D54" s="81" t="s">
        <v>68</v>
      </c>
      <c r="E54" s="82" t="s">
        <v>190</v>
      </c>
      <c r="F54" s="82" t="s">
        <v>207</v>
      </c>
      <c r="G54" s="82" t="s">
        <v>224</v>
      </c>
      <c r="H54" s="83" t="s">
        <v>237</v>
      </c>
      <c r="I54" s="84">
        <v>120000</v>
      </c>
      <c r="J54" s="87">
        <v>5000</v>
      </c>
      <c r="K54" s="85">
        <f t="shared" si="0"/>
        <v>115000</v>
      </c>
    </row>
    <row r="55" spans="1:11" s="86" customFormat="1" ht="33.75">
      <c r="A55" s="78" t="s">
        <v>278</v>
      </c>
      <c r="B55" s="79">
        <v>2</v>
      </c>
      <c r="C55" s="80"/>
      <c r="D55" s="81" t="s">
        <v>68</v>
      </c>
      <c r="E55" s="82" t="s">
        <v>191</v>
      </c>
      <c r="F55" s="82" t="s">
        <v>187</v>
      </c>
      <c r="G55" s="82" t="s">
        <v>187</v>
      </c>
      <c r="H55" s="83" t="s">
        <v>187</v>
      </c>
      <c r="I55" s="84">
        <f>I56+I76+I84+I89+I70</f>
        <v>2694335</v>
      </c>
      <c r="J55" s="84">
        <f>J56+J76+J84+J89+J70</f>
        <v>1275693.25</v>
      </c>
      <c r="K55" s="85">
        <f t="shared" si="0"/>
        <v>1418641.75</v>
      </c>
    </row>
    <row r="56" spans="1:11" s="86" customFormat="1" ht="12.75">
      <c r="A56" s="78" t="s">
        <v>279</v>
      </c>
      <c r="B56" s="79">
        <v>2</v>
      </c>
      <c r="C56" s="80"/>
      <c r="D56" s="81" t="s">
        <v>68</v>
      </c>
      <c r="E56" s="82" t="s">
        <v>191</v>
      </c>
      <c r="F56" s="82" t="s">
        <v>208</v>
      </c>
      <c r="G56" s="82" t="s">
        <v>187</v>
      </c>
      <c r="H56" s="83" t="s">
        <v>187</v>
      </c>
      <c r="I56" s="84">
        <f>I57</f>
        <v>1183295</v>
      </c>
      <c r="J56" s="84">
        <f>J57</f>
        <v>492029.55</v>
      </c>
      <c r="K56" s="85">
        <f t="shared" si="0"/>
        <v>691265.45</v>
      </c>
    </row>
    <row r="57" spans="1:11" s="86" customFormat="1" ht="33.75">
      <c r="A57" s="78" t="s">
        <v>253</v>
      </c>
      <c r="B57" s="79">
        <v>2</v>
      </c>
      <c r="C57" s="80"/>
      <c r="D57" s="81" t="s">
        <v>68</v>
      </c>
      <c r="E57" s="82" t="s">
        <v>191</v>
      </c>
      <c r="F57" s="82" t="s">
        <v>208</v>
      </c>
      <c r="G57" s="82" t="s">
        <v>224</v>
      </c>
      <c r="H57" s="83" t="s">
        <v>187</v>
      </c>
      <c r="I57" s="84">
        <f>I58</f>
        <v>1183295</v>
      </c>
      <c r="J57" s="84">
        <f>J58</f>
        <v>492029.55</v>
      </c>
      <c r="K57" s="85">
        <f t="shared" si="0"/>
        <v>691265.45</v>
      </c>
    </row>
    <row r="58" spans="1:11" s="86" customFormat="1" ht="12.75">
      <c r="A58" s="78" t="s">
        <v>254</v>
      </c>
      <c r="B58" s="79">
        <v>2</v>
      </c>
      <c r="C58" s="80"/>
      <c r="D58" s="81" t="s">
        <v>68</v>
      </c>
      <c r="E58" s="82" t="s">
        <v>191</v>
      </c>
      <c r="F58" s="82" t="s">
        <v>208</v>
      </c>
      <c r="G58" s="82" t="s">
        <v>224</v>
      </c>
      <c r="H58" s="83" t="s">
        <v>18</v>
      </c>
      <c r="I58" s="84">
        <f>I59+I66</f>
        <v>1183295</v>
      </c>
      <c r="J58" s="84">
        <f>J59+J66</f>
        <v>492029.55</v>
      </c>
      <c r="K58" s="85">
        <f t="shared" si="0"/>
        <v>691265.45</v>
      </c>
    </row>
    <row r="59" spans="1:11" s="86" customFormat="1" ht="12.75">
      <c r="A59" s="78" t="s">
        <v>255</v>
      </c>
      <c r="B59" s="79">
        <v>2</v>
      </c>
      <c r="C59" s="80"/>
      <c r="D59" s="81" t="s">
        <v>68</v>
      </c>
      <c r="E59" s="82" t="s">
        <v>191</v>
      </c>
      <c r="F59" s="82" t="s">
        <v>208</v>
      </c>
      <c r="G59" s="82" t="s">
        <v>224</v>
      </c>
      <c r="H59" s="83" t="s">
        <v>227</v>
      </c>
      <c r="I59" s="84">
        <f>I61+I62+I63+I65+I64</f>
        <v>1033295</v>
      </c>
      <c r="J59" s="84">
        <f>J61+J62+J63+J65+J64</f>
        <v>491265.55</v>
      </c>
      <c r="K59" s="85">
        <f t="shared" si="0"/>
        <v>542029.45</v>
      </c>
    </row>
    <row r="60" spans="1:11" s="86" customFormat="1" ht="12.75" hidden="1">
      <c r="A60" s="78" t="s">
        <v>262</v>
      </c>
      <c r="B60" s="79">
        <v>2</v>
      </c>
      <c r="C60" s="80"/>
      <c r="D60" s="81" t="s">
        <v>68</v>
      </c>
      <c r="E60" s="82" t="s">
        <v>191</v>
      </c>
      <c r="F60" s="82" t="s">
        <v>208</v>
      </c>
      <c r="G60" s="82" t="s">
        <v>224</v>
      </c>
      <c r="H60" s="83" t="s">
        <v>232</v>
      </c>
      <c r="I60" s="84"/>
      <c r="J60" s="87"/>
      <c r="K60" s="85">
        <f t="shared" si="0"/>
        <v>0</v>
      </c>
    </row>
    <row r="61" spans="1:11" s="86" customFormat="1" ht="12.75">
      <c r="A61" s="78" t="s">
        <v>263</v>
      </c>
      <c r="B61" s="79">
        <v>2</v>
      </c>
      <c r="C61" s="80"/>
      <c r="D61" s="81" t="s">
        <v>68</v>
      </c>
      <c r="E61" s="82" t="s">
        <v>191</v>
      </c>
      <c r="F61" s="82" t="s">
        <v>208</v>
      </c>
      <c r="G61" s="82" t="s">
        <v>224</v>
      </c>
      <c r="H61" s="83" t="s">
        <v>233</v>
      </c>
      <c r="I61" s="84">
        <v>10000</v>
      </c>
      <c r="J61" s="87">
        <v>0</v>
      </c>
      <c r="K61" s="85">
        <f t="shared" si="0"/>
        <v>10000</v>
      </c>
    </row>
    <row r="62" spans="1:11" s="86" customFormat="1" ht="12.75">
      <c r="A62" s="78" t="s">
        <v>264</v>
      </c>
      <c r="B62" s="79">
        <v>2</v>
      </c>
      <c r="C62" s="80"/>
      <c r="D62" s="81" t="s">
        <v>68</v>
      </c>
      <c r="E62" s="82" t="s">
        <v>191</v>
      </c>
      <c r="F62" s="82" t="s">
        <v>208</v>
      </c>
      <c r="G62" s="82" t="s">
        <v>224</v>
      </c>
      <c r="H62" s="83" t="s">
        <v>234</v>
      </c>
      <c r="I62" s="84">
        <v>180000</v>
      </c>
      <c r="J62" s="87">
        <v>57530.25</v>
      </c>
      <c r="K62" s="85">
        <f t="shared" si="0"/>
        <v>122469.75</v>
      </c>
    </row>
    <row r="63" spans="1:11" s="86" customFormat="1" ht="22.5">
      <c r="A63" s="78" t="s">
        <v>265</v>
      </c>
      <c r="B63" s="79">
        <v>2</v>
      </c>
      <c r="C63" s="80"/>
      <c r="D63" s="81" t="s">
        <v>68</v>
      </c>
      <c r="E63" s="82" t="s">
        <v>191</v>
      </c>
      <c r="F63" s="82" t="s">
        <v>208</v>
      </c>
      <c r="G63" s="82" t="s">
        <v>224</v>
      </c>
      <c r="H63" s="83" t="s">
        <v>235</v>
      </c>
      <c r="I63" s="84">
        <v>122070</v>
      </c>
      <c r="J63" s="87">
        <v>25158.96</v>
      </c>
      <c r="K63" s="85">
        <f t="shared" si="0"/>
        <v>96911.04000000001</v>
      </c>
    </row>
    <row r="64" spans="1:11" s="86" customFormat="1" ht="22.5">
      <c r="A64" s="78" t="s">
        <v>266</v>
      </c>
      <c r="B64" s="79">
        <v>2</v>
      </c>
      <c r="C64" s="80"/>
      <c r="D64" s="81" t="s">
        <v>68</v>
      </c>
      <c r="E64" s="82" t="s">
        <v>191</v>
      </c>
      <c r="F64" s="82" t="s">
        <v>208</v>
      </c>
      <c r="G64" s="82" t="s">
        <v>224</v>
      </c>
      <c r="H64" s="83" t="s">
        <v>236</v>
      </c>
      <c r="I64" s="84">
        <v>378000</v>
      </c>
      <c r="J64" s="87">
        <v>378000</v>
      </c>
      <c r="K64" s="85">
        <f t="shared" si="0"/>
        <v>0</v>
      </c>
    </row>
    <row r="65" spans="1:11" s="86" customFormat="1" ht="12.75">
      <c r="A65" s="78" t="s">
        <v>256</v>
      </c>
      <c r="B65" s="79">
        <v>2</v>
      </c>
      <c r="C65" s="80"/>
      <c r="D65" s="81" t="s">
        <v>68</v>
      </c>
      <c r="E65" s="82" t="s">
        <v>191</v>
      </c>
      <c r="F65" s="82" t="s">
        <v>208</v>
      </c>
      <c r="G65" s="82" t="s">
        <v>224</v>
      </c>
      <c r="H65" s="83" t="s">
        <v>228</v>
      </c>
      <c r="I65" s="84">
        <v>343225</v>
      </c>
      <c r="J65" s="87">
        <v>30576.34</v>
      </c>
      <c r="K65" s="85">
        <f t="shared" si="0"/>
        <v>312648.66</v>
      </c>
    </row>
    <row r="66" spans="1:11" s="86" customFormat="1" ht="12.75">
      <c r="A66" s="78" t="s">
        <v>267</v>
      </c>
      <c r="B66" s="79">
        <v>2</v>
      </c>
      <c r="C66" s="80"/>
      <c r="D66" s="81" t="s">
        <v>68</v>
      </c>
      <c r="E66" s="82" t="s">
        <v>191</v>
      </c>
      <c r="F66" s="82" t="s">
        <v>208</v>
      </c>
      <c r="G66" s="82" t="s">
        <v>224</v>
      </c>
      <c r="H66" s="83" t="s">
        <v>237</v>
      </c>
      <c r="I66" s="84">
        <v>150000</v>
      </c>
      <c r="J66" s="87">
        <v>764</v>
      </c>
      <c r="K66" s="85">
        <f t="shared" si="0"/>
        <v>149236</v>
      </c>
    </row>
    <row r="67" spans="1:11" s="86" customFormat="1" ht="33.75" hidden="1">
      <c r="A67" s="78" t="s">
        <v>268</v>
      </c>
      <c r="B67" s="79">
        <v>2</v>
      </c>
      <c r="C67" s="80"/>
      <c r="D67" s="81" t="s">
        <v>68</v>
      </c>
      <c r="E67" s="82" t="s">
        <v>191</v>
      </c>
      <c r="F67" s="82" t="s">
        <v>208</v>
      </c>
      <c r="G67" s="82" t="s">
        <v>224</v>
      </c>
      <c r="H67" s="83" t="s">
        <v>238</v>
      </c>
      <c r="I67" s="84"/>
      <c r="J67" s="87"/>
      <c r="K67" s="85">
        <f t="shared" si="0"/>
        <v>0</v>
      </c>
    </row>
    <row r="68" spans="1:11" s="86" customFormat="1" ht="22.5" hidden="1">
      <c r="A68" s="78" t="s">
        <v>269</v>
      </c>
      <c r="B68" s="79">
        <v>2</v>
      </c>
      <c r="C68" s="80"/>
      <c r="D68" s="81" t="s">
        <v>68</v>
      </c>
      <c r="E68" s="82" t="s">
        <v>191</v>
      </c>
      <c r="F68" s="82" t="s">
        <v>208</v>
      </c>
      <c r="G68" s="82" t="s">
        <v>19</v>
      </c>
      <c r="H68" s="83" t="s">
        <v>239</v>
      </c>
      <c r="I68" s="84"/>
      <c r="J68" s="87"/>
      <c r="K68" s="85">
        <f t="shared" si="0"/>
        <v>0</v>
      </c>
    </row>
    <row r="69" spans="1:11" s="86" customFormat="1" ht="22.5" hidden="1">
      <c r="A69" s="78" t="s">
        <v>270</v>
      </c>
      <c r="B69" s="79">
        <v>2</v>
      </c>
      <c r="C69" s="80"/>
      <c r="D69" s="81" t="s">
        <v>68</v>
      </c>
      <c r="E69" s="82" t="s">
        <v>191</v>
      </c>
      <c r="F69" s="82" t="s">
        <v>208</v>
      </c>
      <c r="G69" s="82" t="s">
        <v>19</v>
      </c>
      <c r="H69" s="83" t="s">
        <v>240</v>
      </c>
      <c r="I69" s="84"/>
      <c r="J69" s="87"/>
      <c r="K69" s="85">
        <f t="shared" si="0"/>
        <v>0</v>
      </c>
    </row>
    <row r="70" spans="1:11" s="86" customFormat="1" ht="67.5">
      <c r="A70" s="78" t="s">
        <v>273</v>
      </c>
      <c r="B70" s="79">
        <v>2</v>
      </c>
      <c r="C70" s="80"/>
      <c r="D70" s="81" t="s">
        <v>68</v>
      </c>
      <c r="E70" s="82" t="s">
        <v>191</v>
      </c>
      <c r="F70" s="82" t="s">
        <v>413</v>
      </c>
      <c r="G70" s="82" t="s">
        <v>187</v>
      </c>
      <c r="H70" s="83" t="s">
        <v>187</v>
      </c>
      <c r="I70" s="84">
        <f aca="true" t="shared" si="6" ref="I70:J72">I71</f>
        <v>161040</v>
      </c>
      <c r="J70" s="84">
        <f t="shared" si="6"/>
        <v>25460</v>
      </c>
      <c r="K70" s="85">
        <f t="shared" si="0"/>
        <v>135580</v>
      </c>
    </row>
    <row r="71" spans="1:11" s="86" customFormat="1" ht="33.75">
      <c r="A71" s="78" t="s">
        <v>253</v>
      </c>
      <c r="B71" s="79">
        <v>2</v>
      </c>
      <c r="C71" s="80"/>
      <c r="D71" s="81" t="s">
        <v>68</v>
      </c>
      <c r="E71" s="82" t="s">
        <v>191</v>
      </c>
      <c r="F71" s="82" t="s">
        <v>413</v>
      </c>
      <c r="G71" s="82" t="s">
        <v>224</v>
      </c>
      <c r="H71" s="83" t="s">
        <v>187</v>
      </c>
      <c r="I71" s="84">
        <f t="shared" si="6"/>
        <v>161040</v>
      </c>
      <c r="J71" s="84">
        <f t="shared" si="6"/>
        <v>25460</v>
      </c>
      <c r="K71" s="85">
        <f aca="true" t="shared" si="7" ref="K71:K141">IF(ISNUMBER(I71),I71,0)-IF(ISNUMBER(J71),J71,0)</f>
        <v>135580</v>
      </c>
    </row>
    <row r="72" spans="1:11" s="86" customFormat="1" ht="12.75">
      <c r="A72" s="78" t="s">
        <v>254</v>
      </c>
      <c r="B72" s="79">
        <v>2</v>
      </c>
      <c r="C72" s="80"/>
      <c r="D72" s="81" t="s">
        <v>68</v>
      </c>
      <c r="E72" s="82" t="s">
        <v>191</v>
      </c>
      <c r="F72" s="82" t="s">
        <v>413</v>
      </c>
      <c r="G72" s="82" t="s">
        <v>224</v>
      </c>
      <c r="H72" s="83" t="s">
        <v>18</v>
      </c>
      <c r="I72" s="84">
        <f t="shared" si="6"/>
        <v>161040</v>
      </c>
      <c r="J72" s="84">
        <f t="shared" si="6"/>
        <v>25460</v>
      </c>
      <c r="K72" s="85">
        <f t="shared" si="7"/>
        <v>135580</v>
      </c>
    </row>
    <row r="73" spans="1:11" s="86" customFormat="1" ht="24" customHeight="1">
      <c r="A73" s="78" t="s">
        <v>259</v>
      </c>
      <c r="B73" s="79">
        <v>2</v>
      </c>
      <c r="C73" s="80"/>
      <c r="D73" s="81" t="s">
        <v>68</v>
      </c>
      <c r="E73" s="82" t="s">
        <v>191</v>
      </c>
      <c r="F73" s="82" t="s">
        <v>413</v>
      </c>
      <c r="G73" s="82" t="s">
        <v>224</v>
      </c>
      <c r="H73" s="83" t="s">
        <v>229</v>
      </c>
      <c r="I73" s="84">
        <f>I74+I75</f>
        <v>161040</v>
      </c>
      <c r="J73" s="84">
        <f>J74+J75</f>
        <v>25460</v>
      </c>
      <c r="K73" s="85">
        <f t="shared" si="7"/>
        <v>135580</v>
      </c>
    </row>
    <row r="74" spans="1:11" s="86" customFormat="1" ht="12.75">
      <c r="A74" s="78" t="s">
        <v>260</v>
      </c>
      <c r="B74" s="79">
        <v>2</v>
      </c>
      <c r="C74" s="80"/>
      <c r="D74" s="81" t="s">
        <v>68</v>
      </c>
      <c r="E74" s="82" t="s">
        <v>191</v>
      </c>
      <c r="F74" s="82" t="s">
        <v>413</v>
      </c>
      <c r="G74" s="82" t="s">
        <v>224</v>
      </c>
      <c r="H74" s="83" t="s">
        <v>230</v>
      </c>
      <c r="I74" s="84">
        <v>120000</v>
      </c>
      <c r="J74" s="87">
        <v>20000</v>
      </c>
      <c r="K74" s="85">
        <f t="shared" si="7"/>
        <v>100000</v>
      </c>
    </row>
    <row r="75" spans="1:11" s="86" customFormat="1" ht="22.5">
      <c r="A75" s="78" t="s">
        <v>261</v>
      </c>
      <c r="B75" s="79">
        <v>2</v>
      </c>
      <c r="C75" s="80"/>
      <c r="D75" s="81" t="s">
        <v>68</v>
      </c>
      <c r="E75" s="82" t="s">
        <v>191</v>
      </c>
      <c r="F75" s="82" t="s">
        <v>413</v>
      </c>
      <c r="G75" s="82" t="s">
        <v>224</v>
      </c>
      <c r="H75" s="83" t="s">
        <v>231</v>
      </c>
      <c r="I75" s="84">
        <v>41040</v>
      </c>
      <c r="J75" s="87">
        <v>5460</v>
      </c>
      <c r="K75" s="85">
        <f t="shared" si="7"/>
        <v>35580</v>
      </c>
    </row>
    <row r="76" spans="1:11" s="86" customFormat="1" ht="57.75" customHeight="1">
      <c r="A76" s="78" t="s">
        <v>280</v>
      </c>
      <c r="B76" s="79">
        <v>2</v>
      </c>
      <c r="C76" s="80"/>
      <c r="D76" s="81" t="s">
        <v>68</v>
      </c>
      <c r="E76" s="82" t="s">
        <v>191</v>
      </c>
      <c r="F76" s="82" t="s">
        <v>209</v>
      </c>
      <c r="G76" s="82" t="s">
        <v>187</v>
      </c>
      <c r="H76" s="83" t="s">
        <v>187</v>
      </c>
      <c r="I76" s="84">
        <f>I77</f>
        <v>250000</v>
      </c>
      <c r="J76" s="84">
        <f>J77</f>
        <v>21861.7</v>
      </c>
      <c r="K76" s="85">
        <f t="shared" si="7"/>
        <v>228138.3</v>
      </c>
    </row>
    <row r="77" spans="1:11" s="86" customFormat="1" ht="12.75">
      <c r="A77" s="78" t="s">
        <v>267</v>
      </c>
      <c r="B77" s="79">
        <v>2</v>
      </c>
      <c r="C77" s="80"/>
      <c r="D77" s="81" t="s">
        <v>68</v>
      </c>
      <c r="E77" s="82" t="s">
        <v>191</v>
      </c>
      <c r="F77" s="82" t="s">
        <v>209</v>
      </c>
      <c r="G77" s="82" t="s">
        <v>224</v>
      </c>
      <c r="H77" s="83" t="s">
        <v>187</v>
      </c>
      <c r="I77" s="84">
        <f>I78</f>
        <v>250000</v>
      </c>
      <c r="J77" s="84">
        <f>J78</f>
        <v>21861.7</v>
      </c>
      <c r="K77" s="85">
        <f t="shared" si="7"/>
        <v>228138.3</v>
      </c>
    </row>
    <row r="78" spans="1:11" s="86" customFormat="1" ht="12.75">
      <c r="A78" s="78" t="s">
        <v>254</v>
      </c>
      <c r="B78" s="79">
        <v>2</v>
      </c>
      <c r="C78" s="80"/>
      <c r="D78" s="81" t="s">
        <v>68</v>
      </c>
      <c r="E78" s="82" t="s">
        <v>191</v>
      </c>
      <c r="F78" s="82" t="s">
        <v>209</v>
      </c>
      <c r="G78" s="82" t="s">
        <v>224</v>
      </c>
      <c r="H78" s="83" t="s">
        <v>18</v>
      </c>
      <c r="I78" s="84">
        <f>I79+I82</f>
        <v>250000</v>
      </c>
      <c r="J78" s="84">
        <f>J79+J82</f>
        <v>21861.7</v>
      </c>
      <c r="K78" s="85">
        <f t="shared" si="7"/>
        <v>228138.3</v>
      </c>
    </row>
    <row r="79" spans="1:11" s="86" customFormat="1" ht="23.25" customHeight="1">
      <c r="A79" s="78" t="s">
        <v>259</v>
      </c>
      <c r="B79" s="79">
        <v>2</v>
      </c>
      <c r="C79" s="80"/>
      <c r="D79" s="81" t="s">
        <v>68</v>
      </c>
      <c r="E79" s="82" t="s">
        <v>191</v>
      </c>
      <c r="F79" s="82" t="s">
        <v>209</v>
      </c>
      <c r="G79" s="82" t="s">
        <v>224</v>
      </c>
      <c r="H79" s="83" t="s">
        <v>229</v>
      </c>
      <c r="I79" s="84">
        <f>SUM(I80:I81)</f>
        <v>50000</v>
      </c>
      <c r="J79" s="84">
        <f>SUM(J80:J81)</f>
        <v>21861.7</v>
      </c>
      <c r="K79" s="85">
        <f t="shared" si="7"/>
        <v>28138.3</v>
      </c>
    </row>
    <row r="80" spans="1:11" s="86" customFormat="1" ht="12.75">
      <c r="A80" s="78" t="s">
        <v>260</v>
      </c>
      <c r="B80" s="79">
        <v>2</v>
      </c>
      <c r="C80" s="80"/>
      <c r="D80" s="81" t="s">
        <v>68</v>
      </c>
      <c r="E80" s="82" t="s">
        <v>191</v>
      </c>
      <c r="F80" s="82" t="s">
        <v>209</v>
      </c>
      <c r="G80" s="82" t="s">
        <v>224</v>
      </c>
      <c r="H80" s="83" t="s">
        <v>230</v>
      </c>
      <c r="I80" s="84">
        <v>38400</v>
      </c>
      <c r="J80" s="87">
        <v>16900</v>
      </c>
      <c r="K80" s="85">
        <f t="shared" si="7"/>
        <v>21500</v>
      </c>
    </row>
    <row r="81" spans="1:11" s="86" customFormat="1" ht="22.5">
      <c r="A81" s="78" t="s">
        <v>261</v>
      </c>
      <c r="B81" s="79">
        <v>2</v>
      </c>
      <c r="C81" s="80"/>
      <c r="D81" s="81" t="s">
        <v>68</v>
      </c>
      <c r="E81" s="82" t="s">
        <v>191</v>
      </c>
      <c r="F81" s="82" t="s">
        <v>209</v>
      </c>
      <c r="G81" s="82" t="s">
        <v>224</v>
      </c>
      <c r="H81" s="83" t="s">
        <v>231</v>
      </c>
      <c r="I81" s="84">
        <v>11600</v>
      </c>
      <c r="J81" s="87">
        <v>4961.7</v>
      </c>
      <c r="K81" s="85">
        <f t="shared" si="7"/>
        <v>6638.3</v>
      </c>
    </row>
    <row r="82" spans="1:11" s="86" customFormat="1" ht="12.75">
      <c r="A82" s="78" t="s">
        <v>255</v>
      </c>
      <c r="B82" s="79">
        <v>2</v>
      </c>
      <c r="C82" s="80"/>
      <c r="D82" s="81" t="s">
        <v>68</v>
      </c>
      <c r="E82" s="82" t="s">
        <v>191</v>
      </c>
      <c r="F82" s="82" t="s">
        <v>209</v>
      </c>
      <c r="G82" s="82" t="s">
        <v>224</v>
      </c>
      <c r="H82" s="83" t="s">
        <v>227</v>
      </c>
      <c r="I82" s="84">
        <f>I83</f>
        <v>200000</v>
      </c>
      <c r="J82" s="84">
        <f>J83</f>
        <v>0</v>
      </c>
      <c r="K82" s="85">
        <f t="shared" si="7"/>
        <v>200000</v>
      </c>
    </row>
    <row r="83" spans="1:11" s="86" customFormat="1" ht="12.75">
      <c r="A83" s="78" t="s">
        <v>256</v>
      </c>
      <c r="B83" s="79">
        <v>2</v>
      </c>
      <c r="C83" s="80"/>
      <c r="D83" s="81" t="s">
        <v>68</v>
      </c>
      <c r="E83" s="82" t="s">
        <v>191</v>
      </c>
      <c r="F83" s="82" t="s">
        <v>209</v>
      </c>
      <c r="G83" s="82" t="s">
        <v>224</v>
      </c>
      <c r="H83" s="83" t="s">
        <v>228</v>
      </c>
      <c r="I83" s="84">
        <v>200000</v>
      </c>
      <c r="J83" s="87">
        <v>0</v>
      </c>
      <c r="K83" s="85">
        <f t="shared" si="7"/>
        <v>200000</v>
      </c>
    </row>
    <row r="84" spans="1:11" s="86" customFormat="1" ht="22.5">
      <c r="A84" s="78" t="s">
        <v>378</v>
      </c>
      <c r="B84" s="79">
        <v>2</v>
      </c>
      <c r="C84" s="80"/>
      <c r="D84" s="81" t="s">
        <v>68</v>
      </c>
      <c r="E84" s="82" t="s">
        <v>191</v>
      </c>
      <c r="F84" s="82" t="s">
        <v>363</v>
      </c>
      <c r="G84" s="82" t="s">
        <v>187</v>
      </c>
      <c r="H84" s="83" t="s">
        <v>187</v>
      </c>
      <c r="I84" s="84">
        <f aca="true" t="shared" si="8" ref="I84:J87">I85</f>
        <v>300000</v>
      </c>
      <c r="J84" s="84">
        <f t="shared" si="8"/>
        <v>0</v>
      </c>
      <c r="K84" s="85">
        <f>IF(ISNUMBER(I84),I84,0)-IF(ISNUMBER(J84),J84,0)</f>
        <v>300000</v>
      </c>
    </row>
    <row r="85" spans="1:11" s="86" customFormat="1" ht="12.75">
      <c r="A85" s="78" t="s">
        <v>267</v>
      </c>
      <c r="B85" s="79">
        <v>2</v>
      </c>
      <c r="C85" s="80"/>
      <c r="D85" s="81" t="s">
        <v>68</v>
      </c>
      <c r="E85" s="82" t="s">
        <v>191</v>
      </c>
      <c r="F85" s="82" t="s">
        <v>363</v>
      </c>
      <c r="G85" s="82" t="s">
        <v>224</v>
      </c>
      <c r="H85" s="83" t="s">
        <v>187</v>
      </c>
      <c r="I85" s="84">
        <f t="shared" si="8"/>
        <v>300000</v>
      </c>
      <c r="J85" s="84">
        <f t="shared" si="8"/>
        <v>0</v>
      </c>
      <c r="K85" s="85">
        <f>IF(ISNUMBER(I85),I85,0)-IF(ISNUMBER(J85),J85,0)</f>
        <v>300000</v>
      </c>
    </row>
    <row r="86" spans="1:11" s="86" customFormat="1" ht="12.75">
      <c r="A86" s="78" t="s">
        <v>254</v>
      </c>
      <c r="B86" s="79">
        <v>2</v>
      </c>
      <c r="C86" s="80"/>
      <c r="D86" s="81" t="s">
        <v>68</v>
      </c>
      <c r="E86" s="82" t="s">
        <v>191</v>
      </c>
      <c r="F86" s="82" t="s">
        <v>363</v>
      </c>
      <c r="G86" s="82" t="s">
        <v>224</v>
      </c>
      <c r="H86" s="83" t="s">
        <v>18</v>
      </c>
      <c r="I86" s="84">
        <f t="shared" si="8"/>
        <v>300000</v>
      </c>
      <c r="J86" s="84">
        <f t="shared" si="8"/>
        <v>0</v>
      </c>
      <c r="K86" s="85">
        <f>IF(ISNUMBER(I86),I86,0)-IF(ISNUMBER(J86),J86,0)</f>
        <v>300000</v>
      </c>
    </row>
    <row r="87" spans="1:11" s="86" customFormat="1" ht="12.75">
      <c r="A87" s="78" t="s">
        <v>255</v>
      </c>
      <c r="B87" s="79">
        <v>2</v>
      </c>
      <c r="C87" s="80"/>
      <c r="D87" s="81" t="s">
        <v>68</v>
      </c>
      <c r="E87" s="82" t="s">
        <v>191</v>
      </c>
      <c r="F87" s="82" t="s">
        <v>363</v>
      </c>
      <c r="G87" s="82" t="s">
        <v>224</v>
      </c>
      <c r="H87" s="83" t="s">
        <v>227</v>
      </c>
      <c r="I87" s="84">
        <f t="shared" si="8"/>
        <v>300000</v>
      </c>
      <c r="J87" s="84">
        <f t="shared" si="8"/>
        <v>0</v>
      </c>
      <c r="K87" s="85">
        <f>IF(ISNUMBER(I87),I87,0)-IF(ISNUMBER(J87),J87,0)</f>
        <v>300000</v>
      </c>
    </row>
    <row r="88" spans="1:11" s="86" customFormat="1" ht="12.75">
      <c r="A88" s="78" t="s">
        <v>256</v>
      </c>
      <c r="B88" s="79">
        <v>2</v>
      </c>
      <c r="C88" s="80"/>
      <c r="D88" s="81" t="s">
        <v>68</v>
      </c>
      <c r="E88" s="82" t="s">
        <v>191</v>
      </c>
      <c r="F88" s="82" t="s">
        <v>363</v>
      </c>
      <c r="G88" s="82" t="s">
        <v>224</v>
      </c>
      <c r="H88" s="83" t="s">
        <v>228</v>
      </c>
      <c r="I88" s="84">
        <v>300000</v>
      </c>
      <c r="J88" s="87">
        <v>0</v>
      </c>
      <c r="K88" s="85">
        <f>IF(ISNUMBER(I88),I88,0)-IF(ISNUMBER(J88),J88,0)</f>
        <v>300000</v>
      </c>
    </row>
    <row r="89" spans="1:11" s="86" customFormat="1" ht="45">
      <c r="A89" s="78" t="s">
        <v>281</v>
      </c>
      <c r="B89" s="79">
        <v>2</v>
      </c>
      <c r="C89" s="80"/>
      <c r="D89" s="81" t="s">
        <v>68</v>
      </c>
      <c r="E89" s="82" t="s">
        <v>191</v>
      </c>
      <c r="F89" s="82" t="s">
        <v>210</v>
      </c>
      <c r="G89" s="82" t="s">
        <v>187</v>
      </c>
      <c r="H89" s="83" t="s">
        <v>187</v>
      </c>
      <c r="I89" s="84">
        <f>I90</f>
        <v>800000</v>
      </c>
      <c r="J89" s="84">
        <f>J90</f>
        <v>736342</v>
      </c>
      <c r="K89" s="85">
        <f t="shared" si="7"/>
        <v>63658</v>
      </c>
    </row>
    <row r="90" spans="1:11" s="86" customFormat="1" ht="12.75">
      <c r="A90" s="78" t="s">
        <v>267</v>
      </c>
      <c r="B90" s="79">
        <v>2</v>
      </c>
      <c r="C90" s="80"/>
      <c r="D90" s="81" t="s">
        <v>68</v>
      </c>
      <c r="E90" s="82" t="s">
        <v>191</v>
      </c>
      <c r="F90" s="82" t="s">
        <v>210</v>
      </c>
      <c r="G90" s="82" t="s">
        <v>224</v>
      </c>
      <c r="H90" s="83" t="s">
        <v>187</v>
      </c>
      <c r="I90" s="84">
        <f>I91+I94</f>
        <v>800000</v>
      </c>
      <c r="J90" s="84">
        <f>J91+J94</f>
        <v>736342</v>
      </c>
      <c r="K90" s="85">
        <f t="shared" si="7"/>
        <v>63658</v>
      </c>
    </row>
    <row r="91" spans="1:11" s="86" customFormat="1" ht="12.75">
      <c r="A91" s="78" t="s">
        <v>254</v>
      </c>
      <c r="B91" s="79">
        <v>2</v>
      </c>
      <c r="C91" s="80"/>
      <c r="D91" s="81" t="s">
        <v>68</v>
      </c>
      <c r="E91" s="82" t="s">
        <v>191</v>
      </c>
      <c r="F91" s="82" t="s">
        <v>210</v>
      </c>
      <c r="G91" s="82" t="s">
        <v>224</v>
      </c>
      <c r="H91" s="83" t="s">
        <v>18</v>
      </c>
      <c r="I91" s="84">
        <f>I92</f>
        <v>260763</v>
      </c>
      <c r="J91" s="84">
        <f>J92</f>
        <v>197105</v>
      </c>
      <c r="K91" s="85">
        <f t="shared" si="7"/>
        <v>63658</v>
      </c>
    </row>
    <row r="92" spans="1:11" s="86" customFormat="1" ht="12.75">
      <c r="A92" s="78" t="s">
        <v>255</v>
      </c>
      <c r="B92" s="79">
        <v>2</v>
      </c>
      <c r="C92" s="80"/>
      <c r="D92" s="81" t="s">
        <v>68</v>
      </c>
      <c r="E92" s="82" t="s">
        <v>191</v>
      </c>
      <c r="F92" s="82" t="s">
        <v>210</v>
      </c>
      <c r="G92" s="82" t="s">
        <v>224</v>
      </c>
      <c r="H92" s="83" t="s">
        <v>227</v>
      </c>
      <c r="I92" s="84">
        <f>I93</f>
        <v>260763</v>
      </c>
      <c r="J92" s="87">
        <f>J93</f>
        <v>197105</v>
      </c>
      <c r="K92" s="85">
        <f t="shared" si="7"/>
        <v>63658</v>
      </c>
    </row>
    <row r="93" spans="1:11" s="86" customFormat="1" ht="22.5">
      <c r="A93" s="78" t="s">
        <v>266</v>
      </c>
      <c r="B93" s="79">
        <v>2</v>
      </c>
      <c r="C93" s="80"/>
      <c r="D93" s="81" t="s">
        <v>68</v>
      </c>
      <c r="E93" s="82" t="s">
        <v>191</v>
      </c>
      <c r="F93" s="82" t="s">
        <v>210</v>
      </c>
      <c r="G93" s="82" t="s">
        <v>224</v>
      </c>
      <c r="H93" s="83" t="s">
        <v>236</v>
      </c>
      <c r="I93" s="84">
        <v>260763</v>
      </c>
      <c r="J93" s="87">
        <v>197105</v>
      </c>
      <c r="K93" s="85">
        <f t="shared" si="7"/>
        <v>63658</v>
      </c>
    </row>
    <row r="94" spans="1:11" s="86" customFormat="1" ht="24" customHeight="1">
      <c r="A94" s="78" t="s">
        <v>268</v>
      </c>
      <c r="B94" s="79">
        <v>2</v>
      </c>
      <c r="C94" s="80"/>
      <c r="D94" s="81" t="s">
        <v>68</v>
      </c>
      <c r="E94" s="82" t="s">
        <v>191</v>
      </c>
      <c r="F94" s="82" t="s">
        <v>210</v>
      </c>
      <c r="G94" s="82" t="s">
        <v>224</v>
      </c>
      <c r="H94" s="83" t="s">
        <v>238</v>
      </c>
      <c r="I94" s="84">
        <f>I95</f>
        <v>539237</v>
      </c>
      <c r="J94" s="84">
        <f>J95+J96</f>
        <v>539237</v>
      </c>
      <c r="K94" s="85">
        <f t="shared" si="7"/>
        <v>0</v>
      </c>
    </row>
    <row r="95" spans="1:11" s="86" customFormat="1" ht="22.5">
      <c r="A95" s="78" t="s">
        <v>269</v>
      </c>
      <c r="B95" s="79">
        <v>2</v>
      </c>
      <c r="C95" s="80"/>
      <c r="D95" s="81" t="s">
        <v>68</v>
      </c>
      <c r="E95" s="82" t="s">
        <v>191</v>
      </c>
      <c r="F95" s="82" t="s">
        <v>210</v>
      </c>
      <c r="G95" s="82" t="s">
        <v>224</v>
      </c>
      <c r="H95" s="83" t="s">
        <v>239</v>
      </c>
      <c r="I95" s="84">
        <v>539237</v>
      </c>
      <c r="J95" s="87">
        <v>539237</v>
      </c>
      <c r="K95" s="85">
        <f t="shared" si="7"/>
        <v>0</v>
      </c>
    </row>
    <row r="96" spans="1:11" s="86" customFormat="1" ht="22.5" hidden="1">
      <c r="A96" s="78" t="s">
        <v>270</v>
      </c>
      <c r="B96" s="79">
        <v>2</v>
      </c>
      <c r="C96" s="80"/>
      <c r="D96" s="81" t="s">
        <v>68</v>
      </c>
      <c r="E96" s="82" t="s">
        <v>191</v>
      </c>
      <c r="F96" s="82" t="s">
        <v>210</v>
      </c>
      <c r="G96" s="82" t="s">
        <v>224</v>
      </c>
      <c r="H96" s="83" t="s">
        <v>240</v>
      </c>
      <c r="I96" s="84"/>
      <c r="J96" s="87"/>
      <c r="K96" s="85">
        <f t="shared" si="7"/>
        <v>0</v>
      </c>
    </row>
    <row r="97" spans="1:11" s="86" customFormat="1" ht="22.5">
      <c r="A97" s="78" t="s">
        <v>282</v>
      </c>
      <c r="B97" s="79">
        <v>2</v>
      </c>
      <c r="C97" s="80"/>
      <c r="D97" s="81" t="s">
        <v>68</v>
      </c>
      <c r="E97" s="82" t="s">
        <v>192</v>
      </c>
      <c r="F97" s="82" t="s">
        <v>187</v>
      </c>
      <c r="G97" s="82" t="s">
        <v>187</v>
      </c>
      <c r="H97" s="83" t="s">
        <v>187</v>
      </c>
      <c r="I97" s="84">
        <f>I98</f>
        <v>412220</v>
      </c>
      <c r="J97" s="84">
        <f>J98</f>
        <v>66502.69</v>
      </c>
      <c r="K97" s="85">
        <f t="shared" si="7"/>
        <v>345717.31</v>
      </c>
    </row>
    <row r="98" spans="1:11" s="86" customFormat="1" ht="56.25">
      <c r="A98" s="78" t="s">
        <v>283</v>
      </c>
      <c r="B98" s="79">
        <v>2</v>
      </c>
      <c r="C98" s="80"/>
      <c r="D98" s="81" t="s">
        <v>68</v>
      </c>
      <c r="E98" s="82" t="s">
        <v>192</v>
      </c>
      <c r="F98" s="82" t="s">
        <v>211</v>
      </c>
      <c r="G98" s="82" t="s">
        <v>187</v>
      </c>
      <c r="H98" s="83" t="s">
        <v>187</v>
      </c>
      <c r="I98" s="84">
        <f>I99</f>
        <v>412220</v>
      </c>
      <c r="J98" s="84">
        <f>J99</f>
        <v>66502.69</v>
      </c>
      <c r="K98" s="85">
        <f t="shared" si="7"/>
        <v>345717.31</v>
      </c>
    </row>
    <row r="99" spans="1:11" s="86" customFormat="1" ht="33.75">
      <c r="A99" s="78" t="s">
        <v>253</v>
      </c>
      <c r="B99" s="79">
        <v>2</v>
      </c>
      <c r="C99" s="80"/>
      <c r="D99" s="81" t="s">
        <v>68</v>
      </c>
      <c r="E99" s="82" t="s">
        <v>192</v>
      </c>
      <c r="F99" s="82" t="s">
        <v>211</v>
      </c>
      <c r="G99" s="82" t="s">
        <v>362</v>
      </c>
      <c r="H99" s="83" t="s">
        <v>187</v>
      </c>
      <c r="I99" s="84">
        <f>I100+I109</f>
        <v>412220</v>
      </c>
      <c r="J99" s="84">
        <f>J100+J109</f>
        <v>66502.69</v>
      </c>
      <c r="K99" s="85">
        <f t="shared" si="7"/>
        <v>345717.31</v>
      </c>
    </row>
    <row r="100" spans="1:11" s="86" customFormat="1" ht="12.75">
      <c r="A100" s="78" t="s">
        <v>254</v>
      </c>
      <c r="B100" s="79">
        <v>2</v>
      </c>
      <c r="C100" s="80"/>
      <c r="D100" s="81" t="s">
        <v>68</v>
      </c>
      <c r="E100" s="82" t="s">
        <v>192</v>
      </c>
      <c r="F100" s="82" t="s">
        <v>211</v>
      </c>
      <c r="G100" s="82" t="s">
        <v>362</v>
      </c>
      <c r="H100" s="83" t="s">
        <v>18</v>
      </c>
      <c r="I100" s="84">
        <f>I101+I104+I108</f>
        <v>314420</v>
      </c>
      <c r="J100" s="84">
        <f>J101+J104+J108</f>
        <v>66502.69</v>
      </c>
      <c r="K100" s="85">
        <f t="shared" si="7"/>
        <v>247917.31</v>
      </c>
    </row>
    <row r="101" spans="1:11" s="86" customFormat="1" ht="23.25" customHeight="1">
      <c r="A101" s="78" t="s">
        <v>259</v>
      </c>
      <c r="B101" s="79">
        <v>2</v>
      </c>
      <c r="C101" s="80"/>
      <c r="D101" s="81" t="s">
        <v>68</v>
      </c>
      <c r="E101" s="82" t="s">
        <v>192</v>
      </c>
      <c r="F101" s="82" t="s">
        <v>211</v>
      </c>
      <c r="G101" s="82" t="s">
        <v>362</v>
      </c>
      <c r="H101" s="83" t="s">
        <v>229</v>
      </c>
      <c r="I101" s="84">
        <f>I102+I103</f>
        <v>268420</v>
      </c>
      <c r="J101" s="84">
        <f>J102+J103</f>
        <v>66022.69</v>
      </c>
      <c r="K101" s="85">
        <f t="shared" si="7"/>
        <v>202397.31</v>
      </c>
    </row>
    <row r="102" spans="1:11" s="86" customFormat="1" ht="12.75">
      <c r="A102" s="78" t="s">
        <v>260</v>
      </c>
      <c r="B102" s="79">
        <v>2</v>
      </c>
      <c r="C102" s="80"/>
      <c r="D102" s="81" t="s">
        <v>68</v>
      </c>
      <c r="E102" s="82" t="s">
        <v>192</v>
      </c>
      <c r="F102" s="82" t="s">
        <v>211</v>
      </c>
      <c r="G102" s="82" t="s">
        <v>362</v>
      </c>
      <c r="H102" s="83" t="s">
        <v>230</v>
      </c>
      <c r="I102" s="84">
        <v>206160</v>
      </c>
      <c r="J102" s="87">
        <v>50045.65</v>
      </c>
      <c r="K102" s="85">
        <f t="shared" si="7"/>
        <v>156114.35</v>
      </c>
    </row>
    <row r="103" spans="1:11" s="86" customFormat="1" ht="22.5">
      <c r="A103" s="78" t="s">
        <v>261</v>
      </c>
      <c r="B103" s="79">
        <v>2</v>
      </c>
      <c r="C103" s="80"/>
      <c r="D103" s="81" t="s">
        <v>68</v>
      </c>
      <c r="E103" s="82" t="s">
        <v>192</v>
      </c>
      <c r="F103" s="82" t="s">
        <v>211</v>
      </c>
      <c r="G103" s="82" t="s">
        <v>362</v>
      </c>
      <c r="H103" s="83" t="s">
        <v>231</v>
      </c>
      <c r="I103" s="84">
        <v>62260</v>
      </c>
      <c r="J103" s="87">
        <v>15977.04</v>
      </c>
      <c r="K103" s="85">
        <f t="shared" si="7"/>
        <v>46282.96</v>
      </c>
    </row>
    <row r="104" spans="1:11" s="86" customFormat="1" ht="12.75">
      <c r="A104" s="78" t="s">
        <v>255</v>
      </c>
      <c r="B104" s="79">
        <v>2</v>
      </c>
      <c r="C104" s="80"/>
      <c r="D104" s="81" t="s">
        <v>68</v>
      </c>
      <c r="E104" s="82" t="s">
        <v>192</v>
      </c>
      <c r="F104" s="82" t="s">
        <v>211</v>
      </c>
      <c r="G104" s="82" t="s">
        <v>362</v>
      </c>
      <c r="H104" s="83" t="s">
        <v>227</v>
      </c>
      <c r="I104" s="84">
        <f>I105+I106+I107</f>
        <v>46000</v>
      </c>
      <c r="J104" s="84">
        <f>J105+J106+J107</f>
        <v>480</v>
      </c>
      <c r="K104" s="85">
        <f t="shared" si="7"/>
        <v>45520</v>
      </c>
    </row>
    <row r="105" spans="1:11" s="86" customFormat="1" ht="12.75">
      <c r="A105" s="78" t="s">
        <v>263</v>
      </c>
      <c r="B105" s="79">
        <v>2</v>
      </c>
      <c r="C105" s="80"/>
      <c r="D105" s="81" t="s">
        <v>68</v>
      </c>
      <c r="E105" s="82" t="s">
        <v>192</v>
      </c>
      <c r="F105" s="82" t="s">
        <v>211</v>
      </c>
      <c r="G105" s="82" t="s">
        <v>362</v>
      </c>
      <c r="H105" s="83" t="s">
        <v>233</v>
      </c>
      <c r="I105" s="84">
        <v>4000</v>
      </c>
      <c r="J105" s="87">
        <v>480</v>
      </c>
      <c r="K105" s="85">
        <f t="shared" si="7"/>
        <v>3520</v>
      </c>
    </row>
    <row r="106" spans="1:11" s="86" customFormat="1" ht="22.5">
      <c r="A106" s="78" t="s">
        <v>266</v>
      </c>
      <c r="B106" s="79">
        <v>2</v>
      </c>
      <c r="C106" s="80"/>
      <c r="D106" s="81" t="s">
        <v>68</v>
      </c>
      <c r="E106" s="82" t="s">
        <v>192</v>
      </c>
      <c r="F106" s="82" t="s">
        <v>211</v>
      </c>
      <c r="G106" s="82" t="s">
        <v>362</v>
      </c>
      <c r="H106" s="83" t="s">
        <v>236</v>
      </c>
      <c r="I106" s="84">
        <v>12000</v>
      </c>
      <c r="J106" s="87">
        <v>0</v>
      </c>
      <c r="K106" s="85">
        <f t="shared" si="7"/>
        <v>12000</v>
      </c>
    </row>
    <row r="107" spans="1:11" s="86" customFormat="1" ht="12.75">
      <c r="A107" s="78" t="s">
        <v>256</v>
      </c>
      <c r="B107" s="79">
        <v>2</v>
      </c>
      <c r="C107" s="80"/>
      <c r="D107" s="81" t="s">
        <v>68</v>
      </c>
      <c r="E107" s="82" t="s">
        <v>192</v>
      </c>
      <c r="F107" s="82" t="s">
        <v>211</v>
      </c>
      <c r="G107" s="82" t="s">
        <v>362</v>
      </c>
      <c r="H107" s="83" t="s">
        <v>228</v>
      </c>
      <c r="I107" s="84">
        <v>30000</v>
      </c>
      <c r="J107" s="87">
        <v>0</v>
      </c>
      <c r="K107" s="85">
        <f t="shared" si="7"/>
        <v>30000</v>
      </c>
    </row>
    <row r="108" spans="1:11" s="86" customFormat="1" ht="12.75" hidden="1">
      <c r="A108" s="78" t="s">
        <v>267</v>
      </c>
      <c r="B108" s="79">
        <v>2</v>
      </c>
      <c r="C108" s="80"/>
      <c r="D108" s="81" t="s">
        <v>68</v>
      </c>
      <c r="E108" s="82" t="s">
        <v>192</v>
      </c>
      <c r="F108" s="82" t="s">
        <v>211</v>
      </c>
      <c r="G108" s="82" t="s">
        <v>362</v>
      </c>
      <c r="H108" s="83" t="s">
        <v>237</v>
      </c>
      <c r="I108" s="84"/>
      <c r="J108" s="87"/>
      <c r="K108" s="85">
        <f t="shared" si="7"/>
        <v>0</v>
      </c>
    </row>
    <row r="109" spans="1:11" s="86" customFormat="1" ht="23.25" customHeight="1">
      <c r="A109" s="78" t="s">
        <v>268</v>
      </c>
      <c r="B109" s="79">
        <v>2</v>
      </c>
      <c r="C109" s="80"/>
      <c r="D109" s="81" t="s">
        <v>68</v>
      </c>
      <c r="E109" s="82" t="s">
        <v>192</v>
      </c>
      <c r="F109" s="82" t="s">
        <v>211</v>
      </c>
      <c r="G109" s="82" t="s">
        <v>362</v>
      </c>
      <c r="H109" s="83" t="s">
        <v>238</v>
      </c>
      <c r="I109" s="84">
        <f>I110+I111</f>
        <v>97800</v>
      </c>
      <c r="J109" s="84">
        <f>J110+J111</f>
        <v>0</v>
      </c>
      <c r="K109" s="85">
        <f t="shared" si="7"/>
        <v>97800</v>
      </c>
    </row>
    <row r="110" spans="1:11" s="86" customFormat="1" ht="22.5">
      <c r="A110" s="78" t="s">
        <v>269</v>
      </c>
      <c r="B110" s="79">
        <v>2</v>
      </c>
      <c r="C110" s="80"/>
      <c r="D110" s="81" t="s">
        <v>68</v>
      </c>
      <c r="E110" s="82" t="s">
        <v>192</v>
      </c>
      <c r="F110" s="82" t="s">
        <v>211</v>
      </c>
      <c r="G110" s="82" t="s">
        <v>362</v>
      </c>
      <c r="H110" s="83" t="s">
        <v>239</v>
      </c>
      <c r="I110" s="84">
        <v>40000</v>
      </c>
      <c r="J110" s="87">
        <v>0</v>
      </c>
      <c r="K110" s="85">
        <f t="shared" si="7"/>
        <v>40000</v>
      </c>
    </row>
    <row r="111" spans="1:11" s="86" customFormat="1" ht="22.5">
      <c r="A111" s="78" t="s">
        <v>270</v>
      </c>
      <c r="B111" s="79">
        <v>2</v>
      </c>
      <c r="C111" s="80"/>
      <c r="D111" s="81" t="s">
        <v>68</v>
      </c>
      <c r="E111" s="82" t="s">
        <v>192</v>
      </c>
      <c r="F111" s="82" t="s">
        <v>211</v>
      </c>
      <c r="G111" s="82" t="s">
        <v>362</v>
      </c>
      <c r="H111" s="83" t="s">
        <v>240</v>
      </c>
      <c r="I111" s="84">
        <v>57800</v>
      </c>
      <c r="J111" s="87">
        <v>0</v>
      </c>
      <c r="K111" s="85">
        <f t="shared" si="7"/>
        <v>57800</v>
      </c>
    </row>
    <row r="112" spans="1:11" s="86" customFormat="1" ht="67.5">
      <c r="A112" s="78" t="s">
        <v>284</v>
      </c>
      <c r="B112" s="79">
        <v>2</v>
      </c>
      <c r="C112" s="80"/>
      <c r="D112" s="81" t="s">
        <v>68</v>
      </c>
      <c r="E112" s="82" t="s">
        <v>193</v>
      </c>
      <c r="F112" s="82" t="s">
        <v>187</v>
      </c>
      <c r="G112" s="82" t="s">
        <v>187</v>
      </c>
      <c r="H112" s="83" t="s">
        <v>187</v>
      </c>
      <c r="I112" s="84">
        <f aca="true" t="shared" si="9" ref="I112:J115">I113</f>
        <v>100000</v>
      </c>
      <c r="J112" s="84">
        <f t="shared" si="9"/>
        <v>0</v>
      </c>
      <c r="K112" s="85">
        <f t="shared" si="7"/>
        <v>100000</v>
      </c>
    </row>
    <row r="113" spans="1:11" s="86" customFormat="1" ht="67.5">
      <c r="A113" s="78" t="s">
        <v>285</v>
      </c>
      <c r="B113" s="79">
        <v>2</v>
      </c>
      <c r="C113" s="80"/>
      <c r="D113" s="81" t="s">
        <v>68</v>
      </c>
      <c r="E113" s="82" t="s">
        <v>193</v>
      </c>
      <c r="F113" s="82" t="s">
        <v>212</v>
      </c>
      <c r="G113" s="82" t="s">
        <v>187</v>
      </c>
      <c r="H113" s="83" t="s">
        <v>187</v>
      </c>
      <c r="I113" s="84">
        <f t="shared" si="9"/>
        <v>100000</v>
      </c>
      <c r="J113" s="84">
        <f t="shared" si="9"/>
        <v>0</v>
      </c>
      <c r="K113" s="85">
        <f t="shared" si="7"/>
        <v>100000</v>
      </c>
    </row>
    <row r="114" spans="1:11" s="86" customFormat="1" ht="12.75">
      <c r="A114" s="78" t="s">
        <v>267</v>
      </c>
      <c r="B114" s="79">
        <v>2</v>
      </c>
      <c r="C114" s="80"/>
      <c r="D114" s="81" t="s">
        <v>68</v>
      </c>
      <c r="E114" s="82" t="s">
        <v>193</v>
      </c>
      <c r="F114" s="82" t="s">
        <v>212</v>
      </c>
      <c r="G114" s="82" t="s">
        <v>224</v>
      </c>
      <c r="H114" s="83" t="s">
        <v>187</v>
      </c>
      <c r="I114" s="84">
        <f t="shared" si="9"/>
        <v>100000</v>
      </c>
      <c r="J114" s="84">
        <f t="shared" si="9"/>
        <v>0</v>
      </c>
      <c r="K114" s="85">
        <f t="shared" si="7"/>
        <v>100000</v>
      </c>
    </row>
    <row r="115" spans="1:11" s="86" customFormat="1" ht="12.75">
      <c r="A115" s="78" t="s">
        <v>254</v>
      </c>
      <c r="B115" s="79">
        <v>2</v>
      </c>
      <c r="C115" s="80"/>
      <c r="D115" s="81" t="s">
        <v>68</v>
      </c>
      <c r="E115" s="82" t="s">
        <v>193</v>
      </c>
      <c r="F115" s="82" t="s">
        <v>212</v>
      </c>
      <c r="G115" s="82" t="s">
        <v>224</v>
      </c>
      <c r="H115" s="83" t="s">
        <v>18</v>
      </c>
      <c r="I115" s="84">
        <f t="shared" si="9"/>
        <v>100000</v>
      </c>
      <c r="J115" s="84">
        <f t="shared" si="9"/>
        <v>0</v>
      </c>
      <c r="K115" s="85">
        <f t="shared" si="7"/>
        <v>100000</v>
      </c>
    </row>
    <row r="116" spans="1:11" s="86" customFormat="1" ht="12.75">
      <c r="A116" s="78" t="s">
        <v>267</v>
      </c>
      <c r="B116" s="79">
        <v>2</v>
      </c>
      <c r="C116" s="80"/>
      <c r="D116" s="81" t="s">
        <v>68</v>
      </c>
      <c r="E116" s="82" t="s">
        <v>193</v>
      </c>
      <c r="F116" s="82" t="s">
        <v>212</v>
      </c>
      <c r="G116" s="82" t="s">
        <v>224</v>
      </c>
      <c r="H116" s="83" t="s">
        <v>237</v>
      </c>
      <c r="I116" s="84">
        <v>100000</v>
      </c>
      <c r="J116" s="87">
        <v>0</v>
      </c>
      <c r="K116" s="85">
        <f t="shared" si="7"/>
        <v>100000</v>
      </c>
    </row>
    <row r="117" spans="1:11" s="86" customFormat="1" ht="22.5">
      <c r="A117" s="78" t="s">
        <v>286</v>
      </c>
      <c r="B117" s="79">
        <v>2</v>
      </c>
      <c r="C117" s="80"/>
      <c r="D117" s="81" t="s">
        <v>68</v>
      </c>
      <c r="E117" s="82" t="s">
        <v>194</v>
      </c>
      <c r="F117" s="82" t="s">
        <v>187</v>
      </c>
      <c r="G117" s="82" t="s">
        <v>187</v>
      </c>
      <c r="H117" s="83" t="s">
        <v>187</v>
      </c>
      <c r="I117" s="84">
        <f aca="true" t="shared" si="10" ref="I117:J121">I118</f>
        <v>300000</v>
      </c>
      <c r="J117" s="84">
        <f t="shared" si="10"/>
        <v>21500</v>
      </c>
      <c r="K117" s="85">
        <f t="shared" si="7"/>
        <v>278500</v>
      </c>
    </row>
    <row r="118" spans="1:11" s="86" customFormat="1" ht="33.75">
      <c r="A118" s="78" t="s">
        <v>287</v>
      </c>
      <c r="B118" s="79">
        <v>2</v>
      </c>
      <c r="C118" s="80"/>
      <c r="D118" s="81" t="s">
        <v>68</v>
      </c>
      <c r="E118" s="82" t="s">
        <v>194</v>
      </c>
      <c r="F118" s="82" t="s">
        <v>213</v>
      </c>
      <c r="G118" s="82" t="s">
        <v>187</v>
      </c>
      <c r="H118" s="83" t="s">
        <v>187</v>
      </c>
      <c r="I118" s="84">
        <f t="shared" si="10"/>
        <v>300000</v>
      </c>
      <c r="J118" s="84">
        <f t="shared" si="10"/>
        <v>21500</v>
      </c>
      <c r="K118" s="85">
        <f t="shared" si="7"/>
        <v>278500</v>
      </c>
    </row>
    <row r="119" spans="1:11" s="86" customFormat="1" ht="12.75">
      <c r="A119" s="78" t="s">
        <v>267</v>
      </c>
      <c r="B119" s="79">
        <v>2</v>
      </c>
      <c r="C119" s="80"/>
      <c r="D119" s="81" t="s">
        <v>68</v>
      </c>
      <c r="E119" s="82" t="s">
        <v>194</v>
      </c>
      <c r="F119" s="82" t="s">
        <v>213</v>
      </c>
      <c r="G119" s="82" t="s">
        <v>224</v>
      </c>
      <c r="H119" s="83" t="s">
        <v>187</v>
      </c>
      <c r="I119" s="84">
        <f t="shared" si="10"/>
        <v>300000</v>
      </c>
      <c r="J119" s="84">
        <f t="shared" si="10"/>
        <v>21500</v>
      </c>
      <c r="K119" s="85">
        <f t="shared" si="7"/>
        <v>278500</v>
      </c>
    </row>
    <row r="120" spans="1:11" s="86" customFormat="1" ht="12.75">
      <c r="A120" s="78" t="s">
        <v>254</v>
      </c>
      <c r="B120" s="79">
        <v>2</v>
      </c>
      <c r="C120" s="80"/>
      <c r="D120" s="81" t="s">
        <v>68</v>
      </c>
      <c r="E120" s="82" t="s">
        <v>194</v>
      </c>
      <c r="F120" s="82" t="s">
        <v>213</v>
      </c>
      <c r="G120" s="82" t="s">
        <v>224</v>
      </c>
      <c r="H120" s="83" t="s">
        <v>18</v>
      </c>
      <c r="I120" s="84">
        <f t="shared" si="10"/>
        <v>300000</v>
      </c>
      <c r="J120" s="84">
        <f t="shared" si="10"/>
        <v>21500</v>
      </c>
      <c r="K120" s="85">
        <f t="shared" si="7"/>
        <v>278500</v>
      </c>
    </row>
    <row r="121" spans="1:11" s="86" customFormat="1" ht="12.75">
      <c r="A121" s="78" t="s">
        <v>255</v>
      </c>
      <c r="B121" s="79">
        <v>2</v>
      </c>
      <c r="C121" s="80"/>
      <c r="D121" s="81" t="s">
        <v>68</v>
      </c>
      <c r="E121" s="82" t="s">
        <v>194</v>
      </c>
      <c r="F121" s="82" t="s">
        <v>213</v>
      </c>
      <c r="G121" s="82" t="s">
        <v>224</v>
      </c>
      <c r="H121" s="83" t="s">
        <v>227</v>
      </c>
      <c r="I121" s="84">
        <f t="shared" si="10"/>
        <v>300000</v>
      </c>
      <c r="J121" s="84">
        <f t="shared" si="10"/>
        <v>21500</v>
      </c>
      <c r="K121" s="85">
        <f t="shared" si="7"/>
        <v>278500</v>
      </c>
    </row>
    <row r="122" spans="1:11" s="86" customFormat="1" ht="12.75">
      <c r="A122" s="78" t="s">
        <v>256</v>
      </c>
      <c r="B122" s="79">
        <v>2</v>
      </c>
      <c r="C122" s="80"/>
      <c r="D122" s="81" t="s">
        <v>68</v>
      </c>
      <c r="E122" s="82" t="s">
        <v>194</v>
      </c>
      <c r="F122" s="82" t="s">
        <v>213</v>
      </c>
      <c r="G122" s="82" t="s">
        <v>224</v>
      </c>
      <c r="H122" s="83" t="s">
        <v>228</v>
      </c>
      <c r="I122" s="84">
        <v>300000</v>
      </c>
      <c r="J122" s="87">
        <v>21500</v>
      </c>
      <c r="K122" s="85">
        <f t="shared" si="7"/>
        <v>278500</v>
      </c>
    </row>
    <row r="123" spans="1:11" s="86" customFormat="1" ht="12.75">
      <c r="A123" s="78" t="s">
        <v>288</v>
      </c>
      <c r="B123" s="79">
        <v>2</v>
      </c>
      <c r="C123" s="80"/>
      <c r="D123" s="81" t="s">
        <v>68</v>
      </c>
      <c r="E123" s="82" t="s">
        <v>195</v>
      </c>
      <c r="F123" s="82" t="s">
        <v>187</v>
      </c>
      <c r="G123" s="82" t="s">
        <v>187</v>
      </c>
      <c r="H123" s="83" t="s">
        <v>187</v>
      </c>
      <c r="I123" s="84">
        <f>I124+I129</f>
        <v>3335273</v>
      </c>
      <c r="J123" s="84">
        <f>J124+J129</f>
        <v>117152.31</v>
      </c>
      <c r="K123" s="85">
        <f t="shared" si="7"/>
        <v>3218120.69</v>
      </c>
    </row>
    <row r="124" spans="1:11" s="86" customFormat="1" ht="112.5">
      <c r="A124" s="78" t="s">
        <v>379</v>
      </c>
      <c r="B124" s="79">
        <v>2</v>
      </c>
      <c r="C124" s="80"/>
      <c r="D124" s="81" t="s">
        <v>68</v>
      </c>
      <c r="E124" s="82" t="s">
        <v>195</v>
      </c>
      <c r="F124" s="82" t="s">
        <v>364</v>
      </c>
      <c r="G124" s="82" t="s">
        <v>187</v>
      </c>
      <c r="H124" s="83" t="s">
        <v>187</v>
      </c>
      <c r="I124" s="84">
        <f aca="true" t="shared" si="11" ref="I124:J127">I125</f>
        <v>375000</v>
      </c>
      <c r="J124" s="84">
        <f t="shared" si="11"/>
        <v>0</v>
      </c>
      <c r="K124" s="85">
        <f t="shared" si="7"/>
        <v>375000</v>
      </c>
    </row>
    <row r="125" spans="1:11" s="86" customFormat="1" ht="78.75">
      <c r="A125" s="78" t="s">
        <v>380</v>
      </c>
      <c r="B125" s="79">
        <v>2</v>
      </c>
      <c r="C125" s="80"/>
      <c r="D125" s="81" t="s">
        <v>68</v>
      </c>
      <c r="E125" s="82" t="s">
        <v>195</v>
      </c>
      <c r="F125" s="82" t="s">
        <v>364</v>
      </c>
      <c r="G125" s="82" t="s">
        <v>316</v>
      </c>
      <c r="H125" s="83" t="s">
        <v>187</v>
      </c>
      <c r="I125" s="84">
        <f t="shared" si="11"/>
        <v>375000</v>
      </c>
      <c r="J125" s="84">
        <f t="shared" si="11"/>
        <v>0</v>
      </c>
      <c r="K125" s="85">
        <f t="shared" si="7"/>
        <v>375000</v>
      </c>
    </row>
    <row r="126" spans="1:11" s="86" customFormat="1" ht="12.75">
      <c r="A126" s="78" t="s">
        <v>254</v>
      </c>
      <c r="B126" s="79">
        <v>2</v>
      </c>
      <c r="C126" s="80"/>
      <c r="D126" s="81" t="s">
        <v>68</v>
      </c>
      <c r="E126" s="82" t="s">
        <v>195</v>
      </c>
      <c r="F126" s="82" t="s">
        <v>364</v>
      </c>
      <c r="G126" s="82" t="s">
        <v>316</v>
      </c>
      <c r="H126" s="83" t="s">
        <v>18</v>
      </c>
      <c r="I126" s="84">
        <f t="shared" si="11"/>
        <v>375000</v>
      </c>
      <c r="J126" s="84">
        <f t="shared" si="11"/>
        <v>0</v>
      </c>
      <c r="K126" s="85">
        <f t="shared" si="7"/>
        <v>375000</v>
      </c>
    </row>
    <row r="127" spans="1:11" s="86" customFormat="1" ht="45">
      <c r="A127" s="78" t="s">
        <v>289</v>
      </c>
      <c r="B127" s="79">
        <v>2</v>
      </c>
      <c r="C127" s="80"/>
      <c r="D127" s="81" t="s">
        <v>68</v>
      </c>
      <c r="E127" s="82" t="s">
        <v>195</v>
      </c>
      <c r="F127" s="82" t="s">
        <v>364</v>
      </c>
      <c r="G127" s="82" t="s">
        <v>316</v>
      </c>
      <c r="H127" s="83" t="s">
        <v>243</v>
      </c>
      <c r="I127" s="84">
        <f t="shared" si="11"/>
        <v>375000</v>
      </c>
      <c r="J127" s="84">
        <f t="shared" si="11"/>
        <v>0</v>
      </c>
      <c r="K127" s="85">
        <f t="shared" si="7"/>
        <v>375000</v>
      </c>
    </row>
    <row r="128" spans="1:11" s="86" customFormat="1" ht="90">
      <c r="A128" s="78" t="s">
        <v>290</v>
      </c>
      <c r="B128" s="79">
        <v>2</v>
      </c>
      <c r="C128" s="80"/>
      <c r="D128" s="81" t="s">
        <v>68</v>
      </c>
      <c r="E128" s="82" t="s">
        <v>195</v>
      </c>
      <c r="F128" s="82" t="s">
        <v>364</v>
      </c>
      <c r="G128" s="82" t="s">
        <v>316</v>
      </c>
      <c r="H128" s="83" t="s">
        <v>244</v>
      </c>
      <c r="I128" s="84">
        <v>375000</v>
      </c>
      <c r="J128" s="87">
        <v>0</v>
      </c>
      <c r="K128" s="85">
        <f t="shared" si="7"/>
        <v>375000</v>
      </c>
    </row>
    <row r="129" spans="1:11" s="86" customFormat="1" ht="45">
      <c r="A129" s="78" t="s">
        <v>381</v>
      </c>
      <c r="B129" s="79">
        <v>2</v>
      </c>
      <c r="C129" s="80"/>
      <c r="D129" s="81" t="s">
        <v>68</v>
      </c>
      <c r="E129" s="82" t="s">
        <v>195</v>
      </c>
      <c r="F129" s="82" t="s">
        <v>214</v>
      </c>
      <c r="G129" s="82" t="s">
        <v>187</v>
      </c>
      <c r="H129" s="83" t="s">
        <v>187</v>
      </c>
      <c r="I129" s="84">
        <f aca="true" t="shared" si="12" ref="I129:J132">I130</f>
        <v>2960273</v>
      </c>
      <c r="J129" s="84">
        <f t="shared" si="12"/>
        <v>117152.31</v>
      </c>
      <c r="K129" s="85">
        <f t="shared" si="7"/>
        <v>2843120.69</v>
      </c>
    </row>
    <row r="130" spans="1:11" s="86" customFormat="1" ht="78.75">
      <c r="A130" s="78" t="s">
        <v>380</v>
      </c>
      <c r="B130" s="79">
        <v>2</v>
      </c>
      <c r="C130" s="80"/>
      <c r="D130" s="81" t="s">
        <v>68</v>
      </c>
      <c r="E130" s="82" t="s">
        <v>195</v>
      </c>
      <c r="F130" s="82" t="s">
        <v>214</v>
      </c>
      <c r="G130" s="82" t="s">
        <v>316</v>
      </c>
      <c r="H130" s="83" t="s">
        <v>187</v>
      </c>
      <c r="I130" s="84">
        <f t="shared" si="12"/>
        <v>2960273</v>
      </c>
      <c r="J130" s="84">
        <f t="shared" si="12"/>
        <v>117152.31</v>
      </c>
      <c r="K130" s="85">
        <f t="shared" si="7"/>
        <v>2843120.69</v>
      </c>
    </row>
    <row r="131" spans="1:11" s="86" customFormat="1" ht="12.75">
      <c r="A131" s="78" t="s">
        <v>254</v>
      </c>
      <c r="B131" s="79">
        <v>2</v>
      </c>
      <c r="C131" s="80"/>
      <c r="D131" s="81" t="s">
        <v>68</v>
      </c>
      <c r="E131" s="82" t="s">
        <v>195</v>
      </c>
      <c r="F131" s="82" t="s">
        <v>214</v>
      </c>
      <c r="G131" s="82" t="s">
        <v>316</v>
      </c>
      <c r="H131" s="83" t="s">
        <v>18</v>
      </c>
      <c r="I131" s="84">
        <f t="shared" si="12"/>
        <v>2960273</v>
      </c>
      <c r="J131" s="84">
        <f t="shared" si="12"/>
        <v>117152.31</v>
      </c>
      <c r="K131" s="85">
        <f t="shared" si="7"/>
        <v>2843120.69</v>
      </c>
    </row>
    <row r="132" spans="1:11" s="86" customFormat="1" ht="45">
      <c r="A132" s="78" t="s">
        <v>289</v>
      </c>
      <c r="B132" s="79">
        <v>2</v>
      </c>
      <c r="C132" s="80"/>
      <c r="D132" s="81" t="s">
        <v>68</v>
      </c>
      <c r="E132" s="82" t="s">
        <v>195</v>
      </c>
      <c r="F132" s="82" t="s">
        <v>214</v>
      </c>
      <c r="G132" s="82" t="s">
        <v>316</v>
      </c>
      <c r="H132" s="83" t="s">
        <v>243</v>
      </c>
      <c r="I132" s="84">
        <f t="shared" si="12"/>
        <v>2960273</v>
      </c>
      <c r="J132" s="84">
        <f t="shared" si="12"/>
        <v>117152.31</v>
      </c>
      <c r="K132" s="85">
        <f t="shared" si="7"/>
        <v>2843120.69</v>
      </c>
    </row>
    <row r="133" spans="1:11" s="86" customFormat="1" ht="90">
      <c r="A133" s="78" t="s">
        <v>290</v>
      </c>
      <c r="B133" s="79">
        <v>2</v>
      </c>
      <c r="C133" s="80"/>
      <c r="D133" s="81" t="s">
        <v>68</v>
      </c>
      <c r="E133" s="82" t="s">
        <v>195</v>
      </c>
      <c r="F133" s="82" t="s">
        <v>214</v>
      </c>
      <c r="G133" s="82" t="s">
        <v>316</v>
      </c>
      <c r="H133" s="83" t="s">
        <v>244</v>
      </c>
      <c r="I133" s="84">
        <v>2960273</v>
      </c>
      <c r="J133" s="87">
        <v>117152.31</v>
      </c>
      <c r="K133" s="85">
        <f t="shared" si="7"/>
        <v>2843120.69</v>
      </c>
    </row>
    <row r="134" spans="1:11" s="86" customFormat="1" ht="12.75">
      <c r="A134" s="78" t="s">
        <v>291</v>
      </c>
      <c r="B134" s="79">
        <v>2</v>
      </c>
      <c r="C134" s="80"/>
      <c r="D134" s="81" t="s">
        <v>68</v>
      </c>
      <c r="E134" s="82" t="s">
        <v>196</v>
      </c>
      <c r="F134" s="82" t="s">
        <v>187</v>
      </c>
      <c r="G134" s="82" t="s">
        <v>187</v>
      </c>
      <c r="H134" s="83" t="s">
        <v>187</v>
      </c>
      <c r="I134" s="84">
        <f>I161+I166+I135+I151</f>
        <v>4860938.67</v>
      </c>
      <c r="J134" s="84">
        <f>J161+J166+J135+J151</f>
        <v>4595592.2</v>
      </c>
      <c r="K134" s="85">
        <f t="shared" si="7"/>
        <v>265346.46999999974</v>
      </c>
    </row>
    <row r="135" spans="1:11" s="86" customFormat="1" ht="22.5">
      <c r="A135" s="78" t="s">
        <v>292</v>
      </c>
      <c r="B135" s="79">
        <v>2</v>
      </c>
      <c r="C135" s="80"/>
      <c r="D135" s="81" t="s">
        <v>68</v>
      </c>
      <c r="E135" s="82" t="s">
        <v>196</v>
      </c>
      <c r="F135" s="82" t="s">
        <v>215</v>
      </c>
      <c r="G135" s="82" t="s">
        <v>187</v>
      </c>
      <c r="H135" s="83" t="s">
        <v>187</v>
      </c>
      <c r="I135" s="84">
        <f aca="true" t="shared" si="13" ref="I135:J138">I136</f>
        <v>1715592.2</v>
      </c>
      <c r="J135" s="84">
        <f t="shared" si="13"/>
        <v>1715592.2</v>
      </c>
      <c r="K135" s="85">
        <f t="shared" si="7"/>
        <v>0</v>
      </c>
    </row>
    <row r="136" spans="1:11" s="86" customFormat="1" ht="78.75">
      <c r="A136" s="78" t="s">
        <v>380</v>
      </c>
      <c r="B136" s="79">
        <v>2</v>
      </c>
      <c r="C136" s="80"/>
      <c r="D136" s="81" t="s">
        <v>68</v>
      </c>
      <c r="E136" s="82" t="s">
        <v>196</v>
      </c>
      <c r="F136" s="82" t="s">
        <v>215</v>
      </c>
      <c r="G136" s="82" t="s">
        <v>316</v>
      </c>
      <c r="H136" s="83" t="s">
        <v>187</v>
      </c>
      <c r="I136" s="84">
        <f t="shared" si="13"/>
        <v>1715592.2</v>
      </c>
      <c r="J136" s="84">
        <f t="shared" si="13"/>
        <v>1715592.2</v>
      </c>
      <c r="K136" s="85">
        <f t="shared" si="7"/>
        <v>0</v>
      </c>
    </row>
    <row r="137" spans="1:11" s="86" customFormat="1" ht="12.75">
      <c r="A137" s="78" t="s">
        <v>254</v>
      </c>
      <c r="B137" s="79">
        <v>2</v>
      </c>
      <c r="C137" s="80"/>
      <c r="D137" s="81" t="s">
        <v>68</v>
      </c>
      <c r="E137" s="82" t="s">
        <v>196</v>
      </c>
      <c r="F137" s="82" t="s">
        <v>215</v>
      </c>
      <c r="G137" s="82" t="s">
        <v>316</v>
      </c>
      <c r="H137" s="83" t="s">
        <v>18</v>
      </c>
      <c r="I137" s="84">
        <f t="shared" si="13"/>
        <v>1715592.2</v>
      </c>
      <c r="J137" s="84">
        <f t="shared" si="13"/>
        <v>1715592.2</v>
      </c>
      <c r="K137" s="85">
        <f t="shared" si="7"/>
        <v>0</v>
      </c>
    </row>
    <row r="138" spans="1:11" s="86" customFormat="1" ht="45">
      <c r="A138" s="78" t="s">
        <v>289</v>
      </c>
      <c r="B138" s="79">
        <v>2</v>
      </c>
      <c r="C138" s="80"/>
      <c r="D138" s="81" t="s">
        <v>68</v>
      </c>
      <c r="E138" s="82" t="s">
        <v>196</v>
      </c>
      <c r="F138" s="82" t="s">
        <v>215</v>
      </c>
      <c r="G138" s="82" t="s">
        <v>316</v>
      </c>
      <c r="H138" s="83" t="s">
        <v>243</v>
      </c>
      <c r="I138" s="84">
        <f t="shared" si="13"/>
        <v>1715592.2</v>
      </c>
      <c r="J138" s="84">
        <f t="shared" si="13"/>
        <v>1715592.2</v>
      </c>
      <c r="K138" s="85">
        <f t="shared" si="7"/>
        <v>0</v>
      </c>
    </row>
    <row r="139" spans="1:11" s="86" customFormat="1" ht="67.5">
      <c r="A139" s="78" t="s">
        <v>293</v>
      </c>
      <c r="B139" s="79">
        <v>2</v>
      </c>
      <c r="C139" s="80"/>
      <c r="D139" s="81" t="s">
        <v>68</v>
      </c>
      <c r="E139" s="82" t="s">
        <v>196</v>
      </c>
      <c r="F139" s="82" t="s">
        <v>215</v>
      </c>
      <c r="G139" s="82" t="s">
        <v>316</v>
      </c>
      <c r="H139" s="83" t="s">
        <v>245</v>
      </c>
      <c r="I139" s="84">
        <v>1715592.2</v>
      </c>
      <c r="J139" s="87">
        <v>1715592.2</v>
      </c>
      <c r="K139" s="85">
        <f t="shared" si="7"/>
        <v>0</v>
      </c>
    </row>
    <row r="140" spans="1:11" s="86" customFormat="1" ht="33.75" hidden="1">
      <c r="A140" s="78" t="s">
        <v>253</v>
      </c>
      <c r="B140" s="79">
        <v>2</v>
      </c>
      <c r="C140" s="80"/>
      <c r="D140" s="81" t="s">
        <v>68</v>
      </c>
      <c r="E140" s="82" t="s">
        <v>196</v>
      </c>
      <c r="F140" s="82" t="s">
        <v>215</v>
      </c>
      <c r="G140" s="82" t="s">
        <v>19</v>
      </c>
      <c r="H140" s="83" t="s">
        <v>187</v>
      </c>
      <c r="I140" s="84"/>
      <c r="J140" s="87"/>
      <c r="K140" s="85">
        <f t="shared" si="7"/>
        <v>0</v>
      </c>
    </row>
    <row r="141" spans="1:11" s="86" customFormat="1" ht="12.75" hidden="1">
      <c r="A141" s="78" t="s">
        <v>254</v>
      </c>
      <c r="B141" s="79">
        <v>2</v>
      </c>
      <c r="C141" s="80"/>
      <c r="D141" s="81" t="s">
        <v>68</v>
      </c>
      <c r="E141" s="82" t="s">
        <v>196</v>
      </c>
      <c r="F141" s="82" t="s">
        <v>215</v>
      </c>
      <c r="G141" s="82" t="s">
        <v>19</v>
      </c>
      <c r="H141" s="83" t="s">
        <v>18</v>
      </c>
      <c r="I141" s="84"/>
      <c r="J141" s="87"/>
      <c r="K141" s="85">
        <f t="shared" si="7"/>
        <v>0</v>
      </c>
    </row>
    <row r="142" spans="1:11" s="86" customFormat="1" ht="12.75" hidden="1">
      <c r="A142" s="78" t="s">
        <v>255</v>
      </c>
      <c r="B142" s="79">
        <v>2</v>
      </c>
      <c r="C142" s="80"/>
      <c r="D142" s="81" t="s">
        <v>68</v>
      </c>
      <c r="E142" s="82" t="s">
        <v>196</v>
      </c>
      <c r="F142" s="82" t="s">
        <v>215</v>
      </c>
      <c r="G142" s="82" t="s">
        <v>19</v>
      </c>
      <c r="H142" s="83" t="s">
        <v>227</v>
      </c>
      <c r="I142" s="84"/>
      <c r="J142" s="87"/>
      <c r="K142" s="85">
        <f aca="true" t="shared" si="14" ref="K142:K171">IF(ISNUMBER(I142),I142,0)-IF(ISNUMBER(J142),J142,0)</f>
        <v>0</v>
      </c>
    </row>
    <row r="143" spans="1:11" s="86" customFormat="1" ht="22.5" hidden="1">
      <c r="A143" s="78" t="s">
        <v>266</v>
      </c>
      <c r="B143" s="79">
        <v>2</v>
      </c>
      <c r="C143" s="80"/>
      <c r="D143" s="81" t="s">
        <v>68</v>
      </c>
      <c r="E143" s="82" t="s">
        <v>196</v>
      </c>
      <c r="F143" s="82" t="s">
        <v>215</v>
      </c>
      <c r="G143" s="82" t="s">
        <v>19</v>
      </c>
      <c r="H143" s="83" t="s">
        <v>236</v>
      </c>
      <c r="I143" s="84"/>
      <c r="J143" s="87"/>
      <c r="K143" s="85">
        <f t="shared" si="14"/>
        <v>0</v>
      </c>
    </row>
    <row r="144" spans="1:11" s="86" customFormat="1" ht="12.75" hidden="1">
      <c r="A144" s="78" t="s">
        <v>256</v>
      </c>
      <c r="B144" s="79">
        <v>2</v>
      </c>
      <c r="C144" s="80"/>
      <c r="D144" s="81" t="s">
        <v>68</v>
      </c>
      <c r="E144" s="82" t="s">
        <v>196</v>
      </c>
      <c r="F144" s="82" t="s">
        <v>215</v>
      </c>
      <c r="G144" s="82" t="s">
        <v>19</v>
      </c>
      <c r="H144" s="83" t="s">
        <v>228</v>
      </c>
      <c r="I144" s="84"/>
      <c r="J144" s="87"/>
      <c r="K144" s="85">
        <f t="shared" si="14"/>
        <v>0</v>
      </c>
    </row>
    <row r="145" spans="1:11" s="86" customFormat="1" ht="33.75" hidden="1">
      <c r="A145" s="78" t="s">
        <v>268</v>
      </c>
      <c r="B145" s="79">
        <v>2</v>
      </c>
      <c r="C145" s="80"/>
      <c r="D145" s="81" t="s">
        <v>68</v>
      </c>
      <c r="E145" s="82" t="s">
        <v>196</v>
      </c>
      <c r="F145" s="82" t="s">
        <v>215</v>
      </c>
      <c r="G145" s="82" t="s">
        <v>19</v>
      </c>
      <c r="H145" s="83" t="s">
        <v>238</v>
      </c>
      <c r="I145" s="84"/>
      <c r="J145" s="87"/>
      <c r="K145" s="85">
        <f t="shared" si="14"/>
        <v>0</v>
      </c>
    </row>
    <row r="146" spans="1:11" s="86" customFormat="1" ht="22.5" hidden="1">
      <c r="A146" s="78" t="s">
        <v>269</v>
      </c>
      <c r="B146" s="79">
        <v>2</v>
      </c>
      <c r="C146" s="80"/>
      <c r="D146" s="81" t="s">
        <v>68</v>
      </c>
      <c r="E146" s="82" t="s">
        <v>196</v>
      </c>
      <c r="F146" s="82" t="s">
        <v>215</v>
      </c>
      <c r="G146" s="82" t="s">
        <v>19</v>
      </c>
      <c r="H146" s="83" t="s">
        <v>239</v>
      </c>
      <c r="I146" s="84"/>
      <c r="J146" s="87"/>
      <c r="K146" s="85">
        <f t="shared" si="14"/>
        <v>0</v>
      </c>
    </row>
    <row r="147" spans="1:11" s="86" customFormat="1" ht="67.5" hidden="1">
      <c r="A147" s="78" t="s">
        <v>294</v>
      </c>
      <c r="B147" s="79">
        <v>2</v>
      </c>
      <c r="C147" s="80"/>
      <c r="D147" s="81" t="s">
        <v>68</v>
      </c>
      <c r="E147" s="82" t="s">
        <v>196</v>
      </c>
      <c r="F147" s="82" t="s">
        <v>216</v>
      </c>
      <c r="G147" s="82" t="s">
        <v>187</v>
      </c>
      <c r="H147" s="83" t="s">
        <v>187</v>
      </c>
      <c r="I147" s="84"/>
      <c r="J147" s="87"/>
      <c r="K147" s="85">
        <f t="shared" si="14"/>
        <v>0</v>
      </c>
    </row>
    <row r="148" spans="1:11" s="86" customFormat="1" ht="33.75" hidden="1">
      <c r="A148" s="78" t="s">
        <v>253</v>
      </c>
      <c r="B148" s="79">
        <v>2</v>
      </c>
      <c r="C148" s="80"/>
      <c r="D148" s="81" t="s">
        <v>68</v>
      </c>
      <c r="E148" s="82" t="s">
        <v>196</v>
      </c>
      <c r="F148" s="82" t="s">
        <v>216</v>
      </c>
      <c r="G148" s="82" t="s">
        <v>19</v>
      </c>
      <c r="H148" s="83" t="s">
        <v>187</v>
      </c>
      <c r="I148" s="84"/>
      <c r="J148" s="87"/>
      <c r="K148" s="85">
        <f t="shared" si="14"/>
        <v>0</v>
      </c>
    </row>
    <row r="149" spans="1:11" s="86" customFormat="1" ht="33.75" hidden="1">
      <c r="A149" s="78" t="s">
        <v>268</v>
      </c>
      <c r="B149" s="79">
        <v>2</v>
      </c>
      <c r="C149" s="80"/>
      <c r="D149" s="81" t="s">
        <v>68</v>
      </c>
      <c r="E149" s="82" t="s">
        <v>196</v>
      </c>
      <c r="F149" s="82" t="s">
        <v>216</v>
      </c>
      <c r="G149" s="82" t="s">
        <v>19</v>
      </c>
      <c r="H149" s="83" t="s">
        <v>238</v>
      </c>
      <c r="I149" s="84"/>
      <c r="J149" s="87"/>
      <c r="K149" s="85">
        <f t="shared" si="14"/>
        <v>0</v>
      </c>
    </row>
    <row r="150" spans="1:11" s="86" customFormat="1" ht="22.5" hidden="1">
      <c r="A150" s="78" t="s">
        <v>269</v>
      </c>
      <c r="B150" s="79">
        <v>2</v>
      </c>
      <c r="C150" s="80"/>
      <c r="D150" s="81" t="s">
        <v>68</v>
      </c>
      <c r="E150" s="82" t="s">
        <v>196</v>
      </c>
      <c r="F150" s="82" t="s">
        <v>216</v>
      </c>
      <c r="G150" s="82" t="s">
        <v>19</v>
      </c>
      <c r="H150" s="83" t="s">
        <v>239</v>
      </c>
      <c r="I150" s="84"/>
      <c r="J150" s="87"/>
      <c r="K150" s="85">
        <f t="shared" si="14"/>
        <v>0</v>
      </c>
    </row>
    <row r="151" spans="1:11" s="86" customFormat="1" ht="78.75">
      <c r="A151" s="78" t="s">
        <v>295</v>
      </c>
      <c r="B151" s="79">
        <v>2</v>
      </c>
      <c r="C151" s="80"/>
      <c r="D151" s="81" t="s">
        <v>68</v>
      </c>
      <c r="E151" s="82" t="s">
        <v>196</v>
      </c>
      <c r="F151" s="82" t="s">
        <v>217</v>
      </c>
      <c r="G151" s="82" t="s">
        <v>187</v>
      </c>
      <c r="H151" s="83" t="s">
        <v>187</v>
      </c>
      <c r="I151" s="84">
        <f aca="true" t="shared" si="15" ref="I151:J154">I152</f>
        <v>265346.47</v>
      </c>
      <c r="J151" s="84">
        <f t="shared" si="15"/>
        <v>0</v>
      </c>
      <c r="K151" s="85">
        <f t="shared" si="14"/>
        <v>265346.47</v>
      </c>
    </row>
    <row r="152" spans="1:11" s="86" customFormat="1" ht="12.75">
      <c r="A152" s="78" t="s">
        <v>267</v>
      </c>
      <c r="B152" s="79">
        <v>2</v>
      </c>
      <c r="C152" s="80"/>
      <c r="D152" s="81" t="s">
        <v>68</v>
      </c>
      <c r="E152" s="82" t="s">
        <v>196</v>
      </c>
      <c r="F152" s="82" t="s">
        <v>217</v>
      </c>
      <c r="G152" s="82" t="s">
        <v>224</v>
      </c>
      <c r="H152" s="83" t="s">
        <v>187</v>
      </c>
      <c r="I152" s="84">
        <f t="shared" si="15"/>
        <v>265346.47</v>
      </c>
      <c r="J152" s="84">
        <f t="shared" si="15"/>
        <v>0</v>
      </c>
      <c r="K152" s="85">
        <f t="shared" si="14"/>
        <v>265346.47</v>
      </c>
    </row>
    <row r="153" spans="1:11" s="86" customFormat="1" ht="12.75">
      <c r="A153" s="78" t="s">
        <v>254</v>
      </c>
      <c r="B153" s="79">
        <v>2</v>
      </c>
      <c r="C153" s="80"/>
      <c r="D153" s="81" t="s">
        <v>68</v>
      </c>
      <c r="E153" s="82" t="s">
        <v>196</v>
      </c>
      <c r="F153" s="82" t="s">
        <v>217</v>
      </c>
      <c r="G153" s="82" t="s">
        <v>224</v>
      </c>
      <c r="H153" s="83" t="s">
        <v>18</v>
      </c>
      <c r="I153" s="84">
        <f t="shared" si="15"/>
        <v>265346.47</v>
      </c>
      <c r="J153" s="84">
        <f t="shared" si="15"/>
        <v>0</v>
      </c>
      <c r="K153" s="85">
        <f t="shared" si="14"/>
        <v>265346.47</v>
      </c>
    </row>
    <row r="154" spans="1:11" s="86" customFormat="1" ht="12.75">
      <c r="A154" s="78" t="s">
        <v>255</v>
      </c>
      <c r="B154" s="79">
        <v>2</v>
      </c>
      <c r="C154" s="80"/>
      <c r="D154" s="81" t="s">
        <v>68</v>
      </c>
      <c r="E154" s="82" t="s">
        <v>196</v>
      </c>
      <c r="F154" s="82" t="s">
        <v>217</v>
      </c>
      <c r="G154" s="82" t="s">
        <v>224</v>
      </c>
      <c r="H154" s="83" t="s">
        <v>227</v>
      </c>
      <c r="I154" s="84">
        <f t="shared" si="15"/>
        <v>265346.47</v>
      </c>
      <c r="J154" s="84">
        <f t="shared" si="15"/>
        <v>0</v>
      </c>
      <c r="K154" s="85">
        <f t="shared" si="14"/>
        <v>265346.47</v>
      </c>
    </row>
    <row r="155" spans="1:11" s="86" customFormat="1" ht="22.5">
      <c r="A155" s="78" t="s">
        <v>266</v>
      </c>
      <c r="B155" s="79">
        <v>2</v>
      </c>
      <c r="C155" s="80"/>
      <c r="D155" s="81" t="s">
        <v>68</v>
      </c>
      <c r="E155" s="82" t="s">
        <v>196</v>
      </c>
      <c r="F155" s="82" t="s">
        <v>217</v>
      </c>
      <c r="G155" s="82" t="s">
        <v>224</v>
      </c>
      <c r="H155" s="83" t="s">
        <v>236</v>
      </c>
      <c r="I155" s="84">
        <v>265346.47</v>
      </c>
      <c r="J155" s="87">
        <v>0</v>
      </c>
      <c r="K155" s="85">
        <f t="shared" si="14"/>
        <v>265346.47</v>
      </c>
    </row>
    <row r="156" spans="1:11" s="86" customFormat="1" ht="67.5" hidden="1">
      <c r="A156" s="78" t="s">
        <v>296</v>
      </c>
      <c r="B156" s="79">
        <v>2</v>
      </c>
      <c r="C156" s="80"/>
      <c r="D156" s="81" t="s">
        <v>68</v>
      </c>
      <c r="E156" s="82" t="s">
        <v>196</v>
      </c>
      <c r="F156" s="82" t="s">
        <v>218</v>
      </c>
      <c r="G156" s="82" t="s">
        <v>187</v>
      </c>
      <c r="H156" s="83" t="s">
        <v>187</v>
      </c>
      <c r="I156" s="84"/>
      <c r="J156" s="87"/>
      <c r="K156" s="85">
        <f t="shared" si="14"/>
        <v>0</v>
      </c>
    </row>
    <row r="157" spans="1:11" s="86" customFormat="1" ht="33.75" hidden="1">
      <c r="A157" s="78" t="s">
        <v>253</v>
      </c>
      <c r="B157" s="79">
        <v>2</v>
      </c>
      <c r="C157" s="80"/>
      <c r="D157" s="81" t="s">
        <v>68</v>
      </c>
      <c r="E157" s="82" t="s">
        <v>196</v>
      </c>
      <c r="F157" s="82" t="s">
        <v>218</v>
      </c>
      <c r="G157" s="82" t="s">
        <v>19</v>
      </c>
      <c r="H157" s="83" t="s">
        <v>187</v>
      </c>
      <c r="I157" s="84"/>
      <c r="J157" s="87"/>
      <c r="K157" s="85">
        <f t="shared" si="14"/>
        <v>0</v>
      </c>
    </row>
    <row r="158" spans="1:11" s="86" customFormat="1" ht="12.75" hidden="1">
      <c r="A158" s="78" t="s">
        <v>254</v>
      </c>
      <c r="B158" s="79">
        <v>2</v>
      </c>
      <c r="C158" s="80"/>
      <c r="D158" s="81" t="s">
        <v>68</v>
      </c>
      <c r="E158" s="82" t="s">
        <v>196</v>
      </c>
      <c r="F158" s="82" t="s">
        <v>218</v>
      </c>
      <c r="G158" s="82" t="s">
        <v>19</v>
      </c>
      <c r="H158" s="83" t="s">
        <v>18</v>
      </c>
      <c r="I158" s="84"/>
      <c r="J158" s="87"/>
      <c r="K158" s="85">
        <f t="shared" si="14"/>
        <v>0</v>
      </c>
    </row>
    <row r="159" spans="1:11" s="86" customFormat="1" ht="12.75" hidden="1">
      <c r="A159" s="78" t="s">
        <v>255</v>
      </c>
      <c r="B159" s="79">
        <v>2</v>
      </c>
      <c r="C159" s="80"/>
      <c r="D159" s="81" t="s">
        <v>68</v>
      </c>
      <c r="E159" s="82" t="s">
        <v>196</v>
      </c>
      <c r="F159" s="82" t="s">
        <v>218</v>
      </c>
      <c r="G159" s="82" t="s">
        <v>19</v>
      </c>
      <c r="H159" s="83" t="s">
        <v>227</v>
      </c>
      <c r="I159" s="84"/>
      <c r="J159" s="87"/>
      <c r="K159" s="85">
        <f t="shared" si="14"/>
        <v>0</v>
      </c>
    </row>
    <row r="160" spans="1:11" s="86" customFormat="1" ht="22.5" hidden="1">
      <c r="A160" s="78" t="s">
        <v>266</v>
      </c>
      <c r="B160" s="79">
        <v>2</v>
      </c>
      <c r="C160" s="80"/>
      <c r="D160" s="81" t="s">
        <v>68</v>
      </c>
      <c r="E160" s="82" t="s">
        <v>196</v>
      </c>
      <c r="F160" s="82" t="s">
        <v>218</v>
      </c>
      <c r="G160" s="82" t="s">
        <v>19</v>
      </c>
      <c r="H160" s="83" t="s">
        <v>236</v>
      </c>
      <c r="I160" s="84"/>
      <c r="J160" s="87"/>
      <c r="K160" s="85">
        <f t="shared" si="14"/>
        <v>0</v>
      </c>
    </row>
    <row r="161" spans="1:11" s="86" customFormat="1" ht="56.25">
      <c r="A161" s="78" t="s">
        <v>297</v>
      </c>
      <c r="B161" s="79">
        <v>2</v>
      </c>
      <c r="C161" s="80"/>
      <c r="D161" s="81" t="s">
        <v>68</v>
      </c>
      <c r="E161" s="82" t="s">
        <v>196</v>
      </c>
      <c r="F161" s="82" t="s">
        <v>219</v>
      </c>
      <c r="G161" s="82" t="s">
        <v>187</v>
      </c>
      <c r="H161" s="83" t="s">
        <v>187</v>
      </c>
      <c r="I161" s="84">
        <f aca="true" t="shared" si="16" ref="I161:J164">I162</f>
        <v>1000000</v>
      </c>
      <c r="J161" s="84">
        <f t="shared" si="16"/>
        <v>1000000</v>
      </c>
      <c r="K161" s="85">
        <f t="shared" si="14"/>
        <v>0</v>
      </c>
    </row>
    <row r="162" spans="1:11" s="86" customFormat="1" ht="78.75">
      <c r="A162" s="78" t="s">
        <v>380</v>
      </c>
      <c r="B162" s="79">
        <v>2</v>
      </c>
      <c r="C162" s="80"/>
      <c r="D162" s="81" t="s">
        <v>68</v>
      </c>
      <c r="E162" s="82" t="s">
        <v>196</v>
      </c>
      <c r="F162" s="82" t="s">
        <v>219</v>
      </c>
      <c r="G162" s="82" t="s">
        <v>316</v>
      </c>
      <c r="H162" s="83" t="s">
        <v>187</v>
      </c>
      <c r="I162" s="84">
        <f t="shared" si="16"/>
        <v>1000000</v>
      </c>
      <c r="J162" s="84">
        <f t="shared" si="16"/>
        <v>1000000</v>
      </c>
      <c r="K162" s="85">
        <f t="shared" si="14"/>
        <v>0</v>
      </c>
    </row>
    <row r="163" spans="1:11" s="86" customFormat="1" ht="12.75">
      <c r="A163" s="78" t="s">
        <v>254</v>
      </c>
      <c r="B163" s="79">
        <v>2</v>
      </c>
      <c r="C163" s="80"/>
      <c r="D163" s="81" t="s">
        <v>68</v>
      </c>
      <c r="E163" s="82" t="s">
        <v>196</v>
      </c>
      <c r="F163" s="82" t="s">
        <v>219</v>
      </c>
      <c r="G163" s="82" t="s">
        <v>316</v>
      </c>
      <c r="H163" s="83" t="s">
        <v>18</v>
      </c>
      <c r="I163" s="84">
        <f t="shared" si="16"/>
        <v>1000000</v>
      </c>
      <c r="J163" s="84">
        <f t="shared" si="16"/>
        <v>1000000</v>
      </c>
      <c r="K163" s="85">
        <f t="shared" si="14"/>
        <v>0</v>
      </c>
    </row>
    <row r="164" spans="1:11" s="86" customFormat="1" ht="45">
      <c r="A164" s="78" t="s">
        <v>289</v>
      </c>
      <c r="B164" s="79">
        <v>2</v>
      </c>
      <c r="C164" s="80"/>
      <c r="D164" s="81" t="s">
        <v>68</v>
      </c>
      <c r="E164" s="82" t="s">
        <v>196</v>
      </c>
      <c r="F164" s="82" t="s">
        <v>219</v>
      </c>
      <c r="G164" s="82" t="s">
        <v>316</v>
      </c>
      <c r="H164" s="83" t="s">
        <v>243</v>
      </c>
      <c r="I164" s="84">
        <f t="shared" si="16"/>
        <v>1000000</v>
      </c>
      <c r="J164" s="84">
        <f t="shared" si="16"/>
        <v>1000000</v>
      </c>
      <c r="K164" s="85">
        <f t="shared" si="14"/>
        <v>0</v>
      </c>
    </row>
    <row r="165" spans="1:11" s="86" customFormat="1" ht="67.5">
      <c r="A165" s="78" t="s">
        <v>293</v>
      </c>
      <c r="B165" s="79">
        <v>2</v>
      </c>
      <c r="C165" s="80"/>
      <c r="D165" s="81" t="s">
        <v>68</v>
      </c>
      <c r="E165" s="82" t="s">
        <v>196</v>
      </c>
      <c r="F165" s="82" t="s">
        <v>219</v>
      </c>
      <c r="G165" s="82" t="s">
        <v>316</v>
      </c>
      <c r="H165" s="83" t="s">
        <v>245</v>
      </c>
      <c r="I165" s="84">
        <v>1000000</v>
      </c>
      <c r="J165" s="87">
        <v>1000000</v>
      </c>
      <c r="K165" s="85">
        <f t="shared" si="14"/>
        <v>0</v>
      </c>
    </row>
    <row r="166" spans="1:11" s="86" customFormat="1" ht="56.25">
      <c r="A166" s="78" t="s">
        <v>298</v>
      </c>
      <c r="B166" s="79">
        <v>2</v>
      </c>
      <c r="C166" s="80"/>
      <c r="D166" s="81" t="s">
        <v>68</v>
      </c>
      <c r="E166" s="82" t="s">
        <v>196</v>
      </c>
      <c r="F166" s="82" t="s">
        <v>220</v>
      </c>
      <c r="G166" s="82" t="s">
        <v>187</v>
      </c>
      <c r="H166" s="83" t="s">
        <v>187</v>
      </c>
      <c r="I166" s="84">
        <f aca="true" t="shared" si="17" ref="I166:J169">I167</f>
        <v>1880000</v>
      </c>
      <c r="J166" s="84">
        <f t="shared" si="17"/>
        <v>1880000</v>
      </c>
      <c r="K166" s="85">
        <f t="shared" si="14"/>
        <v>0</v>
      </c>
    </row>
    <row r="167" spans="1:11" s="86" customFormat="1" ht="78.75">
      <c r="A167" s="78" t="s">
        <v>380</v>
      </c>
      <c r="B167" s="79">
        <v>2</v>
      </c>
      <c r="C167" s="80"/>
      <c r="D167" s="81" t="s">
        <v>68</v>
      </c>
      <c r="E167" s="82" t="s">
        <v>196</v>
      </c>
      <c r="F167" s="82" t="s">
        <v>220</v>
      </c>
      <c r="G167" s="82" t="s">
        <v>316</v>
      </c>
      <c r="H167" s="83" t="s">
        <v>187</v>
      </c>
      <c r="I167" s="84">
        <f t="shared" si="17"/>
        <v>1880000</v>
      </c>
      <c r="J167" s="84">
        <f t="shared" si="17"/>
        <v>1880000</v>
      </c>
      <c r="K167" s="85">
        <f t="shared" si="14"/>
        <v>0</v>
      </c>
    </row>
    <row r="168" spans="1:11" s="86" customFormat="1" ht="12.75">
      <c r="A168" s="78" t="s">
        <v>254</v>
      </c>
      <c r="B168" s="79">
        <v>2</v>
      </c>
      <c r="C168" s="80"/>
      <c r="D168" s="81" t="s">
        <v>68</v>
      </c>
      <c r="E168" s="82" t="s">
        <v>196</v>
      </c>
      <c r="F168" s="82" t="s">
        <v>220</v>
      </c>
      <c r="G168" s="82" t="s">
        <v>316</v>
      </c>
      <c r="H168" s="83" t="s">
        <v>18</v>
      </c>
      <c r="I168" s="84">
        <f t="shared" si="17"/>
        <v>1880000</v>
      </c>
      <c r="J168" s="84">
        <f t="shared" si="17"/>
        <v>1880000</v>
      </c>
      <c r="K168" s="85">
        <f t="shared" si="14"/>
        <v>0</v>
      </c>
    </row>
    <row r="169" spans="1:11" s="86" customFormat="1" ht="45">
      <c r="A169" s="78" t="s">
        <v>289</v>
      </c>
      <c r="B169" s="79">
        <v>2</v>
      </c>
      <c r="C169" s="80"/>
      <c r="D169" s="81" t="s">
        <v>68</v>
      </c>
      <c r="E169" s="82" t="s">
        <v>196</v>
      </c>
      <c r="F169" s="82" t="s">
        <v>220</v>
      </c>
      <c r="G169" s="82" t="s">
        <v>316</v>
      </c>
      <c r="H169" s="83" t="s">
        <v>243</v>
      </c>
      <c r="I169" s="84">
        <f t="shared" si="17"/>
        <v>1880000</v>
      </c>
      <c r="J169" s="84">
        <f t="shared" si="17"/>
        <v>1880000</v>
      </c>
      <c r="K169" s="85">
        <f t="shared" si="14"/>
        <v>0</v>
      </c>
    </row>
    <row r="170" spans="1:11" s="86" customFormat="1" ht="67.5">
      <c r="A170" s="78" t="s">
        <v>293</v>
      </c>
      <c r="B170" s="79">
        <v>2</v>
      </c>
      <c r="C170" s="80"/>
      <c r="D170" s="81" t="s">
        <v>68</v>
      </c>
      <c r="E170" s="82" t="s">
        <v>196</v>
      </c>
      <c r="F170" s="82" t="s">
        <v>220</v>
      </c>
      <c r="G170" s="82" t="s">
        <v>316</v>
      </c>
      <c r="H170" s="83" t="s">
        <v>245</v>
      </c>
      <c r="I170" s="84">
        <v>1880000</v>
      </c>
      <c r="J170" s="87">
        <v>1880000</v>
      </c>
      <c r="K170" s="85">
        <f t="shared" si="14"/>
        <v>0</v>
      </c>
    </row>
    <row r="171" spans="1:11" s="86" customFormat="1" ht="12.75">
      <c r="A171" s="78" t="s">
        <v>299</v>
      </c>
      <c r="B171" s="79">
        <v>2</v>
      </c>
      <c r="C171" s="80"/>
      <c r="D171" s="81" t="s">
        <v>68</v>
      </c>
      <c r="E171" s="82" t="s">
        <v>197</v>
      </c>
      <c r="F171" s="82" t="s">
        <v>187</v>
      </c>
      <c r="G171" s="82" t="s">
        <v>187</v>
      </c>
      <c r="H171" s="83" t="s">
        <v>187</v>
      </c>
      <c r="I171" s="84">
        <f>I172+I177+I187</f>
        <v>9423283.49</v>
      </c>
      <c r="J171" s="84">
        <f>J172+J177+J187</f>
        <v>4198681.84</v>
      </c>
      <c r="K171" s="85">
        <f t="shared" si="14"/>
        <v>5224601.65</v>
      </c>
    </row>
    <row r="172" spans="1:11" s="86" customFormat="1" ht="56.25">
      <c r="A172" s="78" t="s">
        <v>382</v>
      </c>
      <c r="B172" s="79">
        <v>2</v>
      </c>
      <c r="C172" s="80"/>
      <c r="D172" s="81" t="s">
        <v>68</v>
      </c>
      <c r="E172" s="82" t="s">
        <v>197</v>
      </c>
      <c r="F172" s="82" t="s">
        <v>365</v>
      </c>
      <c r="G172" s="82" t="s">
        <v>187</v>
      </c>
      <c r="H172" s="83" t="s">
        <v>187</v>
      </c>
      <c r="I172" s="84">
        <f aca="true" t="shared" si="18" ref="I172:J175">I173</f>
        <v>433855.5</v>
      </c>
      <c r="J172" s="84">
        <f t="shared" si="18"/>
        <v>0</v>
      </c>
      <c r="K172" s="85">
        <f aca="true" t="shared" si="19" ref="K172:K207">IF(ISNUMBER(I172),I172,0)-IF(ISNUMBER(J172),J172,0)</f>
        <v>433855.5</v>
      </c>
    </row>
    <row r="173" spans="1:11" s="86" customFormat="1" ht="12.75">
      <c r="A173" s="78" t="s">
        <v>267</v>
      </c>
      <c r="B173" s="79">
        <v>2</v>
      </c>
      <c r="C173" s="80"/>
      <c r="D173" s="81" t="s">
        <v>68</v>
      </c>
      <c r="E173" s="82" t="s">
        <v>197</v>
      </c>
      <c r="F173" s="82" t="s">
        <v>365</v>
      </c>
      <c r="G173" s="82" t="s">
        <v>224</v>
      </c>
      <c r="H173" s="83" t="s">
        <v>187</v>
      </c>
      <c r="I173" s="84">
        <f t="shared" si="18"/>
        <v>433855.5</v>
      </c>
      <c r="J173" s="84">
        <f t="shared" si="18"/>
        <v>0</v>
      </c>
      <c r="K173" s="85">
        <f t="shared" si="19"/>
        <v>433855.5</v>
      </c>
    </row>
    <row r="174" spans="1:11" s="86" customFormat="1" ht="12.75">
      <c r="A174" s="78" t="s">
        <v>254</v>
      </c>
      <c r="B174" s="79">
        <v>2</v>
      </c>
      <c r="C174" s="80"/>
      <c r="D174" s="81" t="s">
        <v>68</v>
      </c>
      <c r="E174" s="82" t="s">
        <v>197</v>
      </c>
      <c r="F174" s="82" t="s">
        <v>365</v>
      </c>
      <c r="G174" s="82" t="s">
        <v>224</v>
      </c>
      <c r="H174" s="83" t="s">
        <v>18</v>
      </c>
      <c r="I174" s="84">
        <f t="shared" si="18"/>
        <v>433855.5</v>
      </c>
      <c r="J174" s="84">
        <f t="shared" si="18"/>
        <v>0</v>
      </c>
      <c r="K174" s="85">
        <f t="shared" si="19"/>
        <v>433855.5</v>
      </c>
    </row>
    <row r="175" spans="1:11" s="86" customFormat="1" ht="12.75">
      <c r="A175" s="78" t="s">
        <v>255</v>
      </c>
      <c r="B175" s="79">
        <v>2</v>
      </c>
      <c r="C175" s="80"/>
      <c r="D175" s="81" t="s">
        <v>68</v>
      </c>
      <c r="E175" s="82" t="s">
        <v>197</v>
      </c>
      <c r="F175" s="82" t="s">
        <v>365</v>
      </c>
      <c r="G175" s="82" t="s">
        <v>224</v>
      </c>
      <c r="H175" s="83" t="s">
        <v>227</v>
      </c>
      <c r="I175" s="84">
        <f t="shared" si="18"/>
        <v>433855.5</v>
      </c>
      <c r="J175" s="84">
        <f t="shared" si="18"/>
        <v>0</v>
      </c>
      <c r="K175" s="85">
        <f t="shared" si="19"/>
        <v>433855.5</v>
      </c>
    </row>
    <row r="176" spans="1:11" s="86" customFormat="1" ht="22.5">
      <c r="A176" s="78" t="s">
        <v>266</v>
      </c>
      <c r="B176" s="79">
        <v>2</v>
      </c>
      <c r="C176" s="80"/>
      <c r="D176" s="81" t="s">
        <v>68</v>
      </c>
      <c r="E176" s="82" t="s">
        <v>197</v>
      </c>
      <c r="F176" s="82" t="s">
        <v>365</v>
      </c>
      <c r="G176" s="82" t="s">
        <v>224</v>
      </c>
      <c r="H176" s="83" t="s">
        <v>236</v>
      </c>
      <c r="I176" s="84">
        <v>433855.5</v>
      </c>
      <c r="J176" s="87">
        <v>0</v>
      </c>
      <c r="K176" s="85">
        <f t="shared" si="19"/>
        <v>433855.5</v>
      </c>
    </row>
    <row r="177" spans="1:11" s="86" customFormat="1" ht="56.25">
      <c r="A177" s="78" t="s">
        <v>383</v>
      </c>
      <c r="B177" s="79">
        <v>2</v>
      </c>
      <c r="C177" s="80"/>
      <c r="D177" s="81" t="s">
        <v>68</v>
      </c>
      <c r="E177" s="82" t="s">
        <v>197</v>
      </c>
      <c r="F177" s="82" t="s">
        <v>221</v>
      </c>
      <c r="G177" s="82" t="s">
        <v>187</v>
      </c>
      <c r="H177" s="83" t="s">
        <v>187</v>
      </c>
      <c r="I177" s="84">
        <f>I178</f>
        <v>5624457.720000001</v>
      </c>
      <c r="J177" s="84">
        <f>J178</f>
        <v>1510011.3399999999</v>
      </c>
      <c r="K177" s="85">
        <f t="shared" si="19"/>
        <v>4114446.380000001</v>
      </c>
    </row>
    <row r="178" spans="1:11" s="86" customFormat="1" ht="12.75">
      <c r="A178" s="78" t="s">
        <v>267</v>
      </c>
      <c r="B178" s="79">
        <v>2</v>
      </c>
      <c r="C178" s="80"/>
      <c r="D178" s="81" t="s">
        <v>68</v>
      </c>
      <c r="E178" s="82" t="s">
        <v>197</v>
      </c>
      <c r="F178" s="82" t="s">
        <v>221</v>
      </c>
      <c r="G178" s="82" t="s">
        <v>224</v>
      </c>
      <c r="H178" s="83" t="s">
        <v>187</v>
      </c>
      <c r="I178" s="84">
        <f>I179+I185</f>
        <v>5624457.720000001</v>
      </c>
      <c r="J178" s="84">
        <f>J179+J185</f>
        <v>1510011.3399999999</v>
      </c>
      <c r="K178" s="85">
        <f t="shared" si="19"/>
        <v>4114446.380000001</v>
      </c>
    </row>
    <row r="179" spans="1:11" s="86" customFormat="1" ht="12.75">
      <c r="A179" s="78" t="s">
        <v>254</v>
      </c>
      <c r="B179" s="79">
        <v>2</v>
      </c>
      <c r="C179" s="80"/>
      <c r="D179" s="81" t="s">
        <v>68</v>
      </c>
      <c r="E179" s="82" t="s">
        <v>197</v>
      </c>
      <c r="F179" s="82" t="s">
        <v>221</v>
      </c>
      <c r="G179" s="82" t="s">
        <v>224</v>
      </c>
      <c r="H179" s="83" t="s">
        <v>18</v>
      </c>
      <c r="I179" s="84">
        <f>I180+I184</f>
        <v>5624457.720000001</v>
      </c>
      <c r="J179" s="84">
        <f>J180+J184</f>
        <v>1510011.3399999999</v>
      </c>
      <c r="K179" s="85">
        <f t="shared" si="19"/>
        <v>4114446.380000001</v>
      </c>
    </row>
    <row r="180" spans="1:11" s="86" customFormat="1" ht="12.75">
      <c r="A180" s="78" t="s">
        <v>255</v>
      </c>
      <c r="B180" s="79">
        <v>2</v>
      </c>
      <c r="C180" s="80"/>
      <c r="D180" s="81" t="s">
        <v>68</v>
      </c>
      <c r="E180" s="82" t="s">
        <v>197</v>
      </c>
      <c r="F180" s="82" t="s">
        <v>221</v>
      </c>
      <c r="G180" s="82" t="s">
        <v>224</v>
      </c>
      <c r="H180" s="83" t="s">
        <v>227</v>
      </c>
      <c r="I180" s="84">
        <f>I182+I183</f>
        <v>5614457.720000001</v>
      </c>
      <c r="J180" s="84">
        <f>J182+J183</f>
        <v>1500011.3399999999</v>
      </c>
      <c r="K180" s="85">
        <f t="shared" si="19"/>
        <v>4114446.380000001</v>
      </c>
    </row>
    <row r="181" spans="1:11" s="86" customFormat="1" ht="12.75" hidden="1">
      <c r="A181" s="78" t="s">
        <v>263</v>
      </c>
      <c r="B181" s="79">
        <v>2</v>
      </c>
      <c r="C181" s="80"/>
      <c r="D181" s="81" t="s">
        <v>68</v>
      </c>
      <c r="E181" s="82" t="s">
        <v>197</v>
      </c>
      <c r="F181" s="82" t="s">
        <v>221</v>
      </c>
      <c r="G181" s="82" t="s">
        <v>224</v>
      </c>
      <c r="H181" s="83" t="s">
        <v>233</v>
      </c>
      <c r="I181" s="84"/>
      <c r="J181" s="87"/>
      <c r="K181" s="85">
        <f t="shared" si="19"/>
        <v>0</v>
      </c>
    </row>
    <row r="182" spans="1:11" s="86" customFormat="1" ht="22.5">
      <c r="A182" s="78" t="s">
        <v>266</v>
      </c>
      <c r="B182" s="79">
        <v>2</v>
      </c>
      <c r="C182" s="80"/>
      <c r="D182" s="81" t="s">
        <v>68</v>
      </c>
      <c r="E182" s="82" t="s">
        <v>197</v>
      </c>
      <c r="F182" s="82" t="s">
        <v>221</v>
      </c>
      <c r="G182" s="82" t="s">
        <v>224</v>
      </c>
      <c r="H182" s="83" t="s">
        <v>236</v>
      </c>
      <c r="I182" s="84">
        <v>1353693.06</v>
      </c>
      <c r="J182" s="87">
        <v>220527.37</v>
      </c>
      <c r="K182" s="85">
        <f t="shared" si="19"/>
        <v>1133165.69</v>
      </c>
    </row>
    <row r="183" spans="1:11" s="86" customFormat="1" ht="12.75">
      <c r="A183" s="78" t="s">
        <v>256</v>
      </c>
      <c r="B183" s="79">
        <v>2</v>
      </c>
      <c r="C183" s="80"/>
      <c r="D183" s="81" t="s">
        <v>68</v>
      </c>
      <c r="E183" s="82" t="s">
        <v>197</v>
      </c>
      <c r="F183" s="82" t="s">
        <v>221</v>
      </c>
      <c r="G183" s="82" t="s">
        <v>224</v>
      </c>
      <c r="H183" s="83" t="s">
        <v>228</v>
      </c>
      <c r="I183" s="84">
        <v>4260764.66</v>
      </c>
      <c r="J183" s="87">
        <v>1279483.97</v>
      </c>
      <c r="K183" s="85">
        <f t="shared" si="19"/>
        <v>2981280.6900000004</v>
      </c>
    </row>
    <row r="184" spans="1:11" s="86" customFormat="1" ht="12.75">
      <c r="A184" s="78" t="s">
        <v>267</v>
      </c>
      <c r="B184" s="79">
        <v>2</v>
      </c>
      <c r="C184" s="80"/>
      <c r="D184" s="81" t="s">
        <v>68</v>
      </c>
      <c r="E184" s="82" t="s">
        <v>197</v>
      </c>
      <c r="F184" s="82" t="s">
        <v>221</v>
      </c>
      <c r="G184" s="82" t="s">
        <v>224</v>
      </c>
      <c r="H184" s="83" t="s">
        <v>237</v>
      </c>
      <c r="I184" s="84">
        <v>10000</v>
      </c>
      <c r="J184" s="87">
        <v>10000</v>
      </c>
      <c r="K184" s="85">
        <f t="shared" si="19"/>
        <v>0</v>
      </c>
    </row>
    <row r="185" spans="1:11" s="86" customFormat="1" ht="33.75" hidden="1">
      <c r="A185" s="78" t="s">
        <v>268</v>
      </c>
      <c r="B185" s="79">
        <v>2</v>
      </c>
      <c r="C185" s="80"/>
      <c r="D185" s="81" t="s">
        <v>68</v>
      </c>
      <c r="E185" s="82" t="s">
        <v>197</v>
      </c>
      <c r="F185" s="82" t="s">
        <v>221</v>
      </c>
      <c r="G185" s="82" t="s">
        <v>224</v>
      </c>
      <c r="H185" s="83" t="s">
        <v>238</v>
      </c>
      <c r="I185" s="84">
        <f>I186</f>
        <v>0</v>
      </c>
      <c r="J185" s="84">
        <f>J186</f>
        <v>0</v>
      </c>
      <c r="K185" s="85">
        <f t="shared" si="19"/>
        <v>0</v>
      </c>
    </row>
    <row r="186" spans="1:11" s="86" customFormat="1" ht="22.5" hidden="1">
      <c r="A186" s="78" t="s">
        <v>269</v>
      </c>
      <c r="B186" s="79">
        <v>2</v>
      </c>
      <c r="C186" s="80"/>
      <c r="D186" s="81" t="s">
        <v>68</v>
      </c>
      <c r="E186" s="82" t="s">
        <v>197</v>
      </c>
      <c r="F186" s="82" t="s">
        <v>221</v>
      </c>
      <c r="G186" s="82" t="s">
        <v>224</v>
      </c>
      <c r="H186" s="83" t="s">
        <v>239</v>
      </c>
      <c r="I186" s="84"/>
      <c r="J186" s="87"/>
      <c r="K186" s="85">
        <f t="shared" si="19"/>
        <v>0</v>
      </c>
    </row>
    <row r="187" spans="1:11" s="86" customFormat="1" ht="56.25">
      <c r="A187" s="78" t="s">
        <v>383</v>
      </c>
      <c r="B187" s="79">
        <v>2</v>
      </c>
      <c r="C187" s="80"/>
      <c r="D187" s="81" t="s">
        <v>68</v>
      </c>
      <c r="E187" s="82" t="s">
        <v>197</v>
      </c>
      <c r="F187" s="82" t="s">
        <v>221</v>
      </c>
      <c r="G187" s="82" t="s">
        <v>187</v>
      </c>
      <c r="H187" s="83" t="s">
        <v>187</v>
      </c>
      <c r="I187" s="84">
        <f aca="true" t="shared" si="20" ref="I187:J190">I188</f>
        <v>3364970.27</v>
      </c>
      <c r="J187" s="84">
        <f t="shared" si="20"/>
        <v>2688670.5</v>
      </c>
      <c r="K187" s="85">
        <f>IF(ISNUMBER(I187),I187,0)-IF(ISNUMBER(J187),J187,0)</f>
        <v>676299.77</v>
      </c>
    </row>
    <row r="188" spans="1:11" s="86" customFormat="1" ht="78.75">
      <c r="A188" s="78" t="s">
        <v>380</v>
      </c>
      <c r="B188" s="79">
        <v>2</v>
      </c>
      <c r="C188" s="80"/>
      <c r="D188" s="81" t="s">
        <v>68</v>
      </c>
      <c r="E188" s="82" t="s">
        <v>197</v>
      </c>
      <c r="F188" s="82" t="s">
        <v>221</v>
      </c>
      <c r="G188" s="82" t="s">
        <v>316</v>
      </c>
      <c r="H188" s="83" t="s">
        <v>187</v>
      </c>
      <c r="I188" s="84">
        <f t="shared" si="20"/>
        <v>3364970.27</v>
      </c>
      <c r="J188" s="84">
        <f t="shared" si="20"/>
        <v>2688670.5</v>
      </c>
      <c r="K188" s="85">
        <f>IF(ISNUMBER(I188),I188,0)-IF(ISNUMBER(J188),J188,0)</f>
        <v>676299.77</v>
      </c>
    </row>
    <row r="189" spans="1:11" s="86" customFormat="1" ht="12.75">
      <c r="A189" s="78" t="s">
        <v>254</v>
      </c>
      <c r="B189" s="79">
        <v>2</v>
      </c>
      <c r="C189" s="80"/>
      <c r="D189" s="81" t="s">
        <v>68</v>
      </c>
      <c r="E189" s="82" t="s">
        <v>197</v>
      </c>
      <c r="F189" s="82" t="s">
        <v>221</v>
      </c>
      <c r="G189" s="82" t="s">
        <v>316</v>
      </c>
      <c r="H189" s="83" t="s">
        <v>18</v>
      </c>
      <c r="I189" s="84">
        <f t="shared" si="20"/>
        <v>3364970.27</v>
      </c>
      <c r="J189" s="84">
        <f t="shared" si="20"/>
        <v>2688670.5</v>
      </c>
      <c r="K189" s="85">
        <f>IF(ISNUMBER(I189),I189,0)-IF(ISNUMBER(J189),J189,0)</f>
        <v>676299.77</v>
      </c>
    </row>
    <row r="190" spans="1:11" s="86" customFormat="1" ht="45">
      <c r="A190" s="78" t="s">
        <v>289</v>
      </c>
      <c r="B190" s="79">
        <v>2</v>
      </c>
      <c r="C190" s="80"/>
      <c r="D190" s="81" t="s">
        <v>68</v>
      </c>
      <c r="E190" s="82" t="s">
        <v>197</v>
      </c>
      <c r="F190" s="82" t="s">
        <v>221</v>
      </c>
      <c r="G190" s="82" t="s">
        <v>316</v>
      </c>
      <c r="H190" s="83" t="s">
        <v>243</v>
      </c>
      <c r="I190" s="84">
        <f t="shared" si="20"/>
        <v>3364970.27</v>
      </c>
      <c r="J190" s="84">
        <f t="shared" si="20"/>
        <v>2688670.5</v>
      </c>
      <c r="K190" s="85">
        <f>IF(ISNUMBER(I190),I190,0)-IF(ISNUMBER(J190),J190,0)</f>
        <v>676299.77</v>
      </c>
    </row>
    <row r="191" spans="1:11" s="86" customFormat="1" ht="67.5">
      <c r="A191" s="78" t="s">
        <v>293</v>
      </c>
      <c r="B191" s="79">
        <v>2</v>
      </c>
      <c r="C191" s="80"/>
      <c r="D191" s="81" t="s">
        <v>68</v>
      </c>
      <c r="E191" s="82" t="s">
        <v>197</v>
      </c>
      <c r="F191" s="82" t="s">
        <v>221</v>
      </c>
      <c r="G191" s="82" t="s">
        <v>316</v>
      </c>
      <c r="H191" s="83" t="s">
        <v>245</v>
      </c>
      <c r="I191" s="84">
        <v>3364970.27</v>
      </c>
      <c r="J191" s="87">
        <v>2688670.5</v>
      </c>
      <c r="K191" s="85">
        <f>IF(ISNUMBER(I191),I191,0)-IF(ISNUMBER(J191),J191,0)</f>
        <v>676299.77</v>
      </c>
    </row>
    <row r="192" spans="1:11" s="86" customFormat="1" ht="12.75">
      <c r="A192" s="78" t="s">
        <v>303</v>
      </c>
      <c r="B192" s="79">
        <v>2</v>
      </c>
      <c r="C192" s="80"/>
      <c r="D192" s="81" t="s">
        <v>68</v>
      </c>
      <c r="E192" s="82" t="s">
        <v>198</v>
      </c>
      <c r="F192" s="82" t="s">
        <v>187</v>
      </c>
      <c r="G192" s="82" t="s">
        <v>187</v>
      </c>
      <c r="H192" s="83" t="s">
        <v>187</v>
      </c>
      <c r="I192" s="84">
        <f>I193+I209+I218</f>
        <v>7711701.75</v>
      </c>
      <c r="J192" s="84">
        <f>J193+J209+J218</f>
        <v>1328921.2</v>
      </c>
      <c r="K192" s="85">
        <f t="shared" si="19"/>
        <v>6382780.55</v>
      </c>
    </row>
    <row r="193" spans="1:11" s="86" customFormat="1" ht="90">
      <c r="A193" s="78" t="s">
        <v>384</v>
      </c>
      <c r="B193" s="79">
        <v>2</v>
      </c>
      <c r="C193" s="80"/>
      <c r="D193" s="81" t="s">
        <v>68</v>
      </c>
      <c r="E193" s="82" t="s">
        <v>198</v>
      </c>
      <c r="F193" s="82" t="s">
        <v>366</v>
      </c>
      <c r="G193" s="82" t="s">
        <v>187</v>
      </c>
      <c r="H193" s="83" t="s">
        <v>187</v>
      </c>
      <c r="I193" s="84">
        <f>I194</f>
        <v>6774909</v>
      </c>
      <c r="J193" s="84">
        <f>J194</f>
        <v>1144604.52</v>
      </c>
      <c r="K193" s="85">
        <f t="shared" si="19"/>
        <v>5630304.48</v>
      </c>
    </row>
    <row r="194" spans="1:11" s="86" customFormat="1" ht="22.5">
      <c r="A194" s="78" t="s">
        <v>385</v>
      </c>
      <c r="B194" s="79">
        <v>2</v>
      </c>
      <c r="C194" s="80"/>
      <c r="D194" s="81" t="s">
        <v>68</v>
      </c>
      <c r="E194" s="82" t="s">
        <v>198</v>
      </c>
      <c r="F194" s="82" t="s">
        <v>366</v>
      </c>
      <c r="G194" s="82" t="s">
        <v>225</v>
      </c>
      <c r="H194" s="83" t="s">
        <v>187</v>
      </c>
      <c r="I194" s="84">
        <f>I195+I206</f>
        <v>6774909</v>
      </c>
      <c r="J194" s="84">
        <f>J195+J206</f>
        <v>1144604.52</v>
      </c>
      <c r="K194" s="85">
        <f t="shared" si="19"/>
        <v>5630304.48</v>
      </c>
    </row>
    <row r="195" spans="1:11" s="86" customFormat="1" ht="12.75">
      <c r="A195" s="78" t="s">
        <v>254</v>
      </c>
      <c r="B195" s="79">
        <v>2</v>
      </c>
      <c r="C195" s="80"/>
      <c r="D195" s="81" t="s">
        <v>68</v>
      </c>
      <c r="E195" s="82" t="s">
        <v>198</v>
      </c>
      <c r="F195" s="82" t="s">
        <v>366</v>
      </c>
      <c r="G195" s="82" t="s">
        <v>225</v>
      </c>
      <c r="H195" s="83" t="s">
        <v>18</v>
      </c>
      <c r="I195" s="84">
        <f>I196+I199+I205</f>
        <v>5734909</v>
      </c>
      <c r="J195" s="84">
        <f>J196+J199+J205</f>
        <v>1135611.52</v>
      </c>
      <c r="K195" s="85">
        <f t="shared" si="19"/>
        <v>4599297.48</v>
      </c>
    </row>
    <row r="196" spans="1:11" s="86" customFormat="1" ht="26.25" customHeight="1">
      <c r="A196" s="78" t="s">
        <v>259</v>
      </c>
      <c r="B196" s="79">
        <v>2</v>
      </c>
      <c r="C196" s="80"/>
      <c r="D196" s="81" t="s">
        <v>68</v>
      </c>
      <c r="E196" s="82" t="s">
        <v>198</v>
      </c>
      <c r="F196" s="82" t="s">
        <v>366</v>
      </c>
      <c r="G196" s="82" t="s">
        <v>225</v>
      </c>
      <c r="H196" s="83" t="s">
        <v>229</v>
      </c>
      <c r="I196" s="84">
        <f>I197+I198</f>
        <v>4230009</v>
      </c>
      <c r="J196" s="84">
        <f>J197+J198</f>
        <v>1060612.47</v>
      </c>
      <c r="K196" s="85">
        <f t="shared" si="19"/>
        <v>3169396.5300000003</v>
      </c>
    </row>
    <row r="197" spans="1:11" s="86" customFormat="1" ht="12.75">
      <c r="A197" s="78" t="s">
        <v>260</v>
      </c>
      <c r="B197" s="79">
        <v>2</v>
      </c>
      <c r="C197" s="80"/>
      <c r="D197" s="81" t="s">
        <v>68</v>
      </c>
      <c r="E197" s="82" t="s">
        <v>198</v>
      </c>
      <c r="F197" s="82" t="s">
        <v>366</v>
      </c>
      <c r="G197" s="82" t="s">
        <v>225</v>
      </c>
      <c r="H197" s="83" t="s">
        <v>230</v>
      </c>
      <c r="I197" s="84">
        <v>3248855</v>
      </c>
      <c r="J197" s="87">
        <v>800734.84</v>
      </c>
      <c r="K197" s="85">
        <f t="shared" si="19"/>
        <v>2448120.16</v>
      </c>
    </row>
    <row r="198" spans="1:11" s="86" customFormat="1" ht="22.5">
      <c r="A198" s="78" t="s">
        <v>261</v>
      </c>
      <c r="B198" s="79">
        <v>2</v>
      </c>
      <c r="C198" s="80"/>
      <c r="D198" s="81" t="s">
        <v>68</v>
      </c>
      <c r="E198" s="82" t="s">
        <v>198</v>
      </c>
      <c r="F198" s="82" t="s">
        <v>366</v>
      </c>
      <c r="G198" s="82" t="s">
        <v>225</v>
      </c>
      <c r="H198" s="83" t="s">
        <v>231</v>
      </c>
      <c r="I198" s="84">
        <v>981154</v>
      </c>
      <c r="J198" s="87">
        <v>259877.63</v>
      </c>
      <c r="K198" s="85">
        <f t="shared" si="19"/>
        <v>721276.37</v>
      </c>
    </row>
    <row r="199" spans="1:11" s="86" customFormat="1" ht="12.75">
      <c r="A199" s="78" t="s">
        <v>255</v>
      </c>
      <c r="B199" s="79">
        <v>2</v>
      </c>
      <c r="C199" s="80"/>
      <c r="D199" s="81" t="s">
        <v>68</v>
      </c>
      <c r="E199" s="82" t="s">
        <v>198</v>
      </c>
      <c r="F199" s="82" t="s">
        <v>366</v>
      </c>
      <c r="G199" s="82" t="s">
        <v>225</v>
      </c>
      <c r="H199" s="83" t="s">
        <v>227</v>
      </c>
      <c r="I199" s="84">
        <f>I200+I201+I202+I203+I204</f>
        <v>1474900</v>
      </c>
      <c r="J199" s="84">
        <f>J200+J201+J202+J203+J204</f>
        <v>68997.05</v>
      </c>
      <c r="K199" s="85">
        <f t="shared" si="19"/>
        <v>1405902.95</v>
      </c>
    </row>
    <row r="200" spans="1:11" s="86" customFormat="1" ht="12.75">
      <c r="A200" s="78" t="s">
        <v>262</v>
      </c>
      <c r="B200" s="79">
        <v>2</v>
      </c>
      <c r="C200" s="80"/>
      <c r="D200" s="81" t="s">
        <v>68</v>
      </c>
      <c r="E200" s="82" t="s">
        <v>198</v>
      </c>
      <c r="F200" s="82" t="s">
        <v>366</v>
      </c>
      <c r="G200" s="82" t="s">
        <v>225</v>
      </c>
      <c r="H200" s="83" t="s">
        <v>232</v>
      </c>
      <c r="I200" s="84">
        <v>36000</v>
      </c>
      <c r="J200" s="87">
        <v>11804.44</v>
      </c>
      <c r="K200" s="85">
        <f t="shared" si="19"/>
        <v>24195.559999999998</v>
      </c>
    </row>
    <row r="201" spans="1:11" s="86" customFormat="1" ht="12.75">
      <c r="A201" s="78" t="s">
        <v>263</v>
      </c>
      <c r="B201" s="79">
        <v>2</v>
      </c>
      <c r="C201" s="80"/>
      <c r="D201" s="81" t="s">
        <v>68</v>
      </c>
      <c r="E201" s="82" t="s">
        <v>198</v>
      </c>
      <c r="F201" s="82" t="s">
        <v>366</v>
      </c>
      <c r="G201" s="82" t="s">
        <v>225</v>
      </c>
      <c r="H201" s="83" t="s">
        <v>233</v>
      </c>
      <c r="I201" s="84">
        <v>15000</v>
      </c>
      <c r="J201" s="87">
        <v>0</v>
      </c>
      <c r="K201" s="85">
        <f t="shared" si="19"/>
        <v>15000</v>
      </c>
    </row>
    <row r="202" spans="1:11" s="86" customFormat="1" ht="12.75">
      <c r="A202" s="78" t="s">
        <v>264</v>
      </c>
      <c r="B202" s="79">
        <v>2</v>
      </c>
      <c r="C202" s="80"/>
      <c r="D202" s="81" t="s">
        <v>68</v>
      </c>
      <c r="E202" s="82" t="s">
        <v>198</v>
      </c>
      <c r="F202" s="82" t="s">
        <v>366</v>
      </c>
      <c r="G202" s="82" t="s">
        <v>225</v>
      </c>
      <c r="H202" s="83" t="s">
        <v>234</v>
      </c>
      <c r="I202" s="84">
        <v>973900</v>
      </c>
      <c r="J202" s="87">
        <v>37562.61</v>
      </c>
      <c r="K202" s="85">
        <f t="shared" si="19"/>
        <v>936337.39</v>
      </c>
    </row>
    <row r="203" spans="1:11" s="86" customFormat="1" ht="22.5">
      <c r="A203" s="78" t="s">
        <v>266</v>
      </c>
      <c r="B203" s="79">
        <v>2</v>
      </c>
      <c r="C203" s="80"/>
      <c r="D203" s="81" t="s">
        <v>68</v>
      </c>
      <c r="E203" s="82" t="s">
        <v>198</v>
      </c>
      <c r="F203" s="82" t="s">
        <v>366</v>
      </c>
      <c r="G203" s="82" t="s">
        <v>225</v>
      </c>
      <c r="H203" s="83" t="s">
        <v>236</v>
      </c>
      <c r="I203" s="84">
        <v>400000</v>
      </c>
      <c r="J203" s="87">
        <v>6970</v>
      </c>
      <c r="K203" s="85">
        <f t="shared" si="19"/>
        <v>393030</v>
      </c>
    </row>
    <row r="204" spans="1:11" s="86" customFormat="1" ht="12.75">
      <c r="A204" s="78" t="s">
        <v>256</v>
      </c>
      <c r="B204" s="79">
        <v>2</v>
      </c>
      <c r="C204" s="80"/>
      <c r="D204" s="81" t="s">
        <v>68</v>
      </c>
      <c r="E204" s="82" t="s">
        <v>198</v>
      </c>
      <c r="F204" s="82" t="s">
        <v>366</v>
      </c>
      <c r="G204" s="82" t="s">
        <v>225</v>
      </c>
      <c r="H204" s="83" t="s">
        <v>228</v>
      </c>
      <c r="I204" s="84">
        <v>50000</v>
      </c>
      <c r="J204" s="87">
        <v>12660</v>
      </c>
      <c r="K204" s="85">
        <f t="shared" si="19"/>
        <v>37340</v>
      </c>
    </row>
    <row r="205" spans="1:11" s="86" customFormat="1" ht="12.75">
      <c r="A205" s="78" t="s">
        <v>267</v>
      </c>
      <c r="B205" s="79">
        <v>2</v>
      </c>
      <c r="C205" s="80"/>
      <c r="D205" s="81" t="s">
        <v>68</v>
      </c>
      <c r="E205" s="82" t="s">
        <v>198</v>
      </c>
      <c r="F205" s="82" t="s">
        <v>366</v>
      </c>
      <c r="G205" s="82" t="s">
        <v>225</v>
      </c>
      <c r="H205" s="83" t="s">
        <v>237</v>
      </c>
      <c r="I205" s="84">
        <v>30000</v>
      </c>
      <c r="J205" s="87">
        <v>6002</v>
      </c>
      <c r="K205" s="85">
        <f t="shared" si="19"/>
        <v>23998</v>
      </c>
    </row>
    <row r="206" spans="1:11" s="86" customFormat="1" ht="24" customHeight="1">
      <c r="A206" s="78" t="s">
        <v>268</v>
      </c>
      <c r="B206" s="79">
        <v>2</v>
      </c>
      <c r="C206" s="80"/>
      <c r="D206" s="81" t="s">
        <v>68</v>
      </c>
      <c r="E206" s="82" t="s">
        <v>198</v>
      </c>
      <c r="F206" s="82" t="s">
        <v>366</v>
      </c>
      <c r="G206" s="82" t="s">
        <v>225</v>
      </c>
      <c r="H206" s="83" t="s">
        <v>238</v>
      </c>
      <c r="I206" s="84">
        <f>I207+I208</f>
        <v>1040000</v>
      </c>
      <c r="J206" s="84">
        <f>J207+J208</f>
        <v>8993</v>
      </c>
      <c r="K206" s="85">
        <f t="shared" si="19"/>
        <v>1031007</v>
      </c>
    </row>
    <row r="207" spans="1:11" s="86" customFormat="1" ht="22.5">
      <c r="A207" s="78" t="s">
        <v>269</v>
      </c>
      <c r="B207" s="79">
        <v>2</v>
      </c>
      <c r="C207" s="80"/>
      <c r="D207" s="81" t="s">
        <v>68</v>
      </c>
      <c r="E207" s="82" t="s">
        <v>198</v>
      </c>
      <c r="F207" s="82" t="s">
        <v>366</v>
      </c>
      <c r="G207" s="82" t="s">
        <v>225</v>
      </c>
      <c r="H207" s="83" t="s">
        <v>239</v>
      </c>
      <c r="I207" s="84">
        <v>550000</v>
      </c>
      <c r="J207" s="87">
        <v>0</v>
      </c>
      <c r="K207" s="85">
        <f t="shared" si="19"/>
        <v>550000</v>
      </c>
    </row>
    <row r="208" spans="1:11" s="86" customFormat="1" ht="22.5">
      <c r="A208" s="78" t="s">
        <v>270</v>
      </c>
      <c r="B208" s="79">
        <v>2</v>
      </c>
      <c r="C208" s="80"/>
      <c r="D208" s="81" t="s">
        <v>68</v>
      </c>
      <c r="E208" s="82" t="s">
        <v>198</v>
      </c>
      <c r="F208" s="82" t="s">
        <v>366</v>
      </c>
      <c r="G208" s="82" t="s">
        <v>225</v>
      </c>
      <c r="H208" s="83" t="s">
        <v>240</v>
      </c>
      <c r="I208" s="84">
        <v>490000</v>
      </c>
      <c r="J208" s="87">
        <v>8993</v>
      </c>
      <c r="K208" s="85">
        <f aca="true" t="shared" si="21" ref="K208:K256">IF(ISNUMBER(I208),I208,0)-IF(ISNUMBER(J208),J208,0)</f>
        <v>481007</v>
      </c>
    </row>
    <row r="209" spans="1:11" s="86" customFormat="1" ht="101.25">
      <c r="A209" s="78" t="s">
        <v>386</v>
      </c>
      <c r="B209" s="79">
        <v>2</v>
      </c>
      <c r="C209" s="80"/>
      <c r="D209" s="81" t="s">
        <v>68</v>
      </c>
      <c r="E209" s="82" t="s">
        <v>198</v>
      </c>
      <c r="F209" s="82" t="s">
        <v>367</v>
      </c>
      <c r="G209" s="82" t="s">
        <v>187</v>
      </c>
      <c r="H209" s="83" t="s">
        <v>187</v>
      </c>
      <c r="I209" s="84">
        <f>I210</f>
        <v>63098.75</v>
      </c>
      <c r="J209" s="84">
        <f>J210</f>
        <v>24047</v>
      </c>
      <c r="K209" s="85">
        <f t="shared" si="21"/>
        <v>39051.75</v>
      </c>
    </row>
    <row r="210" spans="1:11" s="86" customFormat="1" ht="22.5">
      <c r="A210" s="78" t="s">
        <v>385</v>
      </c>
      <c r="B210" s="79">
        <v>2</v>
      </c>
      <c r="C210" s="80"/>
      <c r="D210" s="81" t="s">
        <v>68</v>
      </c>
      <c r="E210" s="82" t="s">
        <v>198</v>
      </c>
      <c r="F210" s="82" t="s">
        <v>367</v>
      </c>
      <c r="G210" s="82" t="s">
        <v>225</v>
      </c>
      <c r="H210" s="83" t="s">
        <v>187</v>
      </c>
      <c r="I210" s="84">
        <f>I211+I215</f>
        <v>63098.75</v>
      </c>
      <c r="J210" s="84">
        <f>J211+J215</f>
        <v>24047</v>
      </c>
      <c r="K210" s="85">
        <f t="shared" si="21"/>
        <v>39051.75</v>
      </c>
    </row>
    <row r="211" spans="1:11" s="86" customFormat="1" ht="12.75">
      <c r="A211" s="78" t="s">
        <v>254</v>
      </c>
      <c r="B211" s="79">
        <v>2</v>
      </c>
      <c r="C211" s="80"/>
      <c r="D211" s="81" t="s">
        <v>68</v>
      </c>
      <c r="E211" s="82" t="s">
        <v>198</v>
      </c>
      <c r="F211" s="82" t="s">
        <v>367</v>
      </c>
      <c r="G211" s="82" t="s">
        <v>225</v>
      </c>
      <c r="H211" s="83" t="s">
        <v>18</v>
      </c>
      <c r="I211" s="84">
        <f>I212</f>
        <v>32698.75</v>
      </c>
      <c r="J211" s="84">
        <f>J212</f>
        <v>0</v>
      </c>
      <c r="K211" s="85">
        <f t="shared" si="21"/>
        <v>32698.75</v>
      </c>
    </row>
    <row r="212" spans="1:11" s="86" customFormat="1" ht="23.25" customHeight="1">
      <c r="A212" s="78" t="s">
        <v>259</v>
      </c>
      <c r="B212" s="79">
        <v>2</v>
      </c>
      <c r="C212" s="80"/>
      <c r="D212" s="81" t="s">
        <v>68</v>
      </c>
      <c r="E212" s="82" t="s">
        <v>198</v>
      </c>
      <c r="F212" s="82" t="s">
        <v>367</v>
      </c>
      <c r="G212" s="82" t="s">
        <v>225</v>
      </c>
      <c r="H212" s="83" t="s">
        <v>229</v>
      </c>
      <c r="I212" s="84">
        <f>I213+I214</f>
        <v>32698.75</v>
      </c>
      <c r="J212" s="84">
        <f>J213+J214</f>
        <v>0</v>
      </c>
      <c r="K212" s="85">
        <f t="shared" si="21"/>
        <v>32698.75</v>
      </c>
    </row>
    <row r="213" spans="1:11" s="86" customFormat="1" ht="12.75">
      <c r="A213" s="78" t="s">
        <v>260</v>
      </c>
      <c r="B213" s="79">
        <v>2</v>
      </c>
      <c r="C213" s="80"/>
      <c r="D213" s="81" t="s">
        <v>68</v>
      </c>
      <c r="E213" s="82" t="s">
        <v>198</v>
      </c>
      <c r="F213" s="82" t="s">
        <v>367</v>
      </c>
      <c r="G213" s="82" t="s">
        <v>225</v>
      </c>
      <c r="H213" s="83" t="s">
        <v>230</v>
      </c>
      <c r="I213" s="84">
        <v>25778.75</v>
      </c>
      <c r="J213" s="87">
        <v>0</v>
      </c>
      <c r="K213" s="85">
        <f t="shared" si="21"/>
        <v>25778.75</v>
      </c>
    </row>
    <row r="214" spans="1:11" s="86" customFormat="1" ht="22.5">
      <c r="A214" s="78" t="s">
        <v>261</v>
      </c>
      <c r="B214" s="79">
        <v>2</v>
      </c>
      <c r="C214" s="80"/>
      <c r="D214" s="81" t="s">
        <v>68</v>
      </c>
      <c r="E214" s="82" t="s">
        <v>198</v>
      </c>
      <c r="F214" s="82" t="s">
        <v>367</v>
      </c>
      <c r="G214" s="82" t="s">
        <v>225</v>
      </c>
      <c r="H214" s="83" t="s">
        <v>231</v>
      </c>
      <c r="I214" s="84">
        <v>6920</v>
      </c>
      <c r="J214" s="87">
        <v>0</v>
      </c>
      <c r="K214" s="85">
        <f t="shared" si="21"/>
        <v>6920</v>
      </c>
    </row>
    <row r="215" spans="1:11" s="86" customFormat="1" ht="24" customHeight="1">
      <c r="A215" s="78" t="s">
        <v>268</v>
      </c>
      <c r="B215" s="79">
        <v>2</v>
      </c>
      <c r="C215" s="80"/>
      <c r="D215" s="81" t="s">
        <v>68</v>
      </c>
      <c r="E215" s="82" t="s">
        <v>198</v>
      </c>
      <c r="F215" s="82" t="s">
        <v>367</v>
      </c>
      <c r="G215" s="82" t="s">
        <v>225</v>
      </c>
      <c r="H215" s="83" t="s">
        <v>238</v>
      </c>
      <c r="I215" s="84">
        <f>I216+I217</f>
        <v>30400</v>
      </c>
      <c r="J215" s="84">
        <f>J216+J217</f>
        <v>24047</v>
      </c>
      <c r="K215" s="85">
        <f t="shared" si="21"/>
        <v>6353</v>
      </c>
    </row>
    <row r="216" spans="1:11" s="86" customFormat="1" ht="22.5">
      <c r="A216" s="78" t="s">
        <v>269</v>
      </c>
      <c r="B216" s="79">
        <v>2</v>
      </c>
      <c r="C216" s="80"/>
      <c r="D216" s="81" t="s">
        <v>68</v>
      </c>
      <c r="E216" s="82" t="s">
        <v>198</v>
      </c>
      <c r="F216" s="82" t="s">
        <v>367</v>
      </c>
      <c r="G216" s="82" t="s">
        <v>225</v>
      </c>
      <c r="H216" s="83" t="s">
        <v>239</v>
      </c>
      <c r="I216" s="84">
        <v>19890</v>
      </c>
      <c r="J216" s="87">
        <v>19890</v>
      </c>
      <c r="K216" s="85">
        <f t="shared" si="21"/>
        <v>0</v>
      </c>
    </row>
    <row r="217" spans="1:11" s="86" customFormat="1" ht="22.5">
      <c r="A217" s="78" t="s">
        <v>270</v>
      </c>
      <c r="B217" s="79">
        <v>2</v>
      </c>
      <c r="C217" s="80"/>
      <c r="D217" s="81" t="s">
        <v>68</v>
      </c>
      <c r="E217" s="82" t="s">
        <v>198</v>
      </c>
      <c r="F217" s="82" t="s">
        <v>367</v>
      </c>
      <c r="G217" s="82" t="s">
        <v>225</v>
      </c>
      <c r="H217" s="83" t="s">
        <v>240</v>
      </c>
      <c r="I217" s="84">
        <v>10510</v>
      </c>
      <c r="J217" s="87">
        <v>4157</v>
      </c>
      <c r="K217" s="85">
        <f>IF(ISNUMBER(I217),I217,0)-IF(ISNUMBER(J217),J217,0)</f>
        <v>6353</v>
      </c>
    </row>
    <row r="218" spans="1:11" s="86" customFormat="1" ht="78.75">
      <c r="A218" s="78" t="s">
        <v>387</v>
      </c>
      <c r="B218" s="79">
        <v>2</v>
      </c>
      <c r="C218" s="80"/>
      <c r="D218" s="81" t="s">
        <v>68</v>
      </c>
      <c r="E218" s="82" t="s">
        <v>198</v>
      </c>
      <c r="F218" s="82" t="s">
        <v>368</v>
      </c>
      <c r="G218" s="82" t="s">
        <v>187</v>
      </c>
      <c r="H218" s="83" t="s">
        <v>187</v>
      </c>
      <c r="I218" s="84">
        <f>I219</f>
        <v>873694</v>
      </c>
      <c r="J218" s="84">
        <f>J219</f>
        <v>160269.68</v>
      </c>
      <c r="K218" s="85">
        <f t="shared" si="21"/>
        <v>713424.3200000001</v>
      </c>
    </row>
    <row r="219" spans="1:11" s="86" customFormat="1" ht="22.5">
      <c r="A219" s="78" t="s">
        <v>385</v>
      </c>
      <c r="B219" s="79">
        <v>2</v>
      </c>
      <c r="C219" s="80"/>
      <c r="D219" s="81" t="s">
        <v>68</v>
      </c>
      <c r="E219" s="82" t="s">
        <v>198</v>
      </c>
      <c r="F219" s="82" t="s">
        <v>368</v>
      </c>
      <c r="G219" s="82" t="s">
        <v>225</v>
      </c>
      <c r="H219" s="83" t="s">
        <v>187</v>
      </c>
      <c r="I219" s="84">
        <f>I220</f>
        <v>873694</v>
      </c>
      <c r="J219" s="84">
        <f>J220</f>
        <v>160269.68</v>
      </c>
      <c r="K219" s="85">
        <f t="shared" si="21"/>
        <v>713424.3200000001</v>
      </c>
    </row>
    <row r="220" spans="1:11" s="86" customFormat="1" ht="12.75">
      <c r="A220" s="78" t="s">
        <v>254</v>
      </c>
      <c r="B220" s="79">
        <v>2</v>
      </c>
      <c r="C220" s="80"/>
      <c r="D220" s="81" t="s">
        <v>68</v>
      </c>
      <c r="E220" s="82" t="s">
        <v>198</v>
      </c>
      <c r="F220" s="82" t="s">
        <v>368</v>
      </c>
      <c r="G220" s="82" t="s">
        <v>225</v>
      </c>
      <c r="H220" s="83" t="s">
        <v>18</v>
      </c>
      <c r="I220" s="84">
        <f>I221+I224</f>
        <v>873694</v>
      </c>
      <c r="J220" s="84">
        <f>J221+J224</f>
        <v>160269.68</v>
      </c>
      <c r="K220" s="85">
        <f t="shared" si="21"/>
        <v>713424.3200000001</v>
      </c>
    </row>
    <row r="221" spans="1:11" s="86" customFormat="1" ht="24" customHeight="1">
      <c r="A221" s="78" t="s">
        <v>259</v>
      </c>
      <c r="B221" s="79">
        <v>2</v>
      </c>
      <c r="C221" s="80"/>
      <c r="D221" s="81" t="s">
        <v>68</v>
      </c>
      <c r="E221" s="82" t="s">
        <v>198</v>
      </c>
      <c r="F221" s="82" t="s">
        <v>368</v>
      </c>
      <c r="G221" s="82" t="s">
        <v>225</v>
      </c>
      <c r="H221" s="83" t="s">
        <v>229</v>
      </c>
      <c r="I221" s="84">
        <f>I222+I223</f>
        <v>630278</v>
      </c>
      <c r="J221" s="84">
        <f>J222+J223</f>
        <v>160269.68</v>
      </c>
      <c r="K221" s="85">
        <f t="shared" si="21"/>
        <v>470008.32</v>
      </c>
    </row>
    <row r="222" spans="1:11" s="86" customFormat="1" ht="12.75">
      <c r="A222" s="78" t="s">
        <v>260</v>
      </c>
      <c r="B222" s="79">
        <v>2</v>
      </c>
      <c r="C222" s="80"/>
      <c r="D222" s="81" t="s">
        <v>68</v>
      </c>
      <c r="E222" s="82" t="s">
        <v>198</v>
      </c>
      <c r="F222" s="82" t="s">
        <v>368</v>
      </c>
      <c r="G222" s="82" t="s">
        <v>225</v>
      </c>
      <c r="H222" s="83" t="s">
        <v>230</v>
      </c>
      <c r="I222" s="84">
        <v>484084</v>
      </c>
      <c r="J222" s="87">
        <v>128008.85</v>
      </c>
      <c r="K222" s="85">
        <f t="shared" si="21"/>
        <v>356075.15</v>
      </c>
    </row>
    <row r="223" spans="1:11" s="86" customFormat="1" ht="22.5">
      <c r="A223" s="78" t="s">
        <v>261</v>
      </c>
      <c r="B223" s="79">
        <v>2</v>
      </c>
      <c r="C223" s="80"/>
      <c r="D223" s="81" t="s">
        <v>68</v>
      </c>
      <c r="E223" s="82" t="s">
        <v>198</v>
      </c>
      <c r="F223" s="82" t="s">
        <v>368</v>
      </c>
      <c r="G223" s="82" t="s">
        <v>225</v>
      </c>
      <c r="H223" s="83" t="s">
        <v>231</v>
      </c>
      <c r="I223" s="84">
        <v>146194</v>
      </c>
      <c r="J223" s="87">
        <v>32260.83</v>
      </c>
      <c r="K223" s="85">
        <f t="shared" si="21"/>
        <v>113933.17</v>
      </c>
    </row>
    <row r="224" spans="1:11" s="86" customFormat="1" ht="12.75">
      <c r="A224" s="78" t="s">
        <v>255</v>
      </c>
      <c r="B224" s="79">
        <v>2</v>
      </c>
      <c r="C224" s="80"/>
      <c r="D224" s="81" t="s">
        <v>68</v>
      </c>
      <c r="E224" s="82" t="s">
        <v>198</v>
      </c>
      <c r="F224" s="82" t="s">
        <v>368</v>
      </c>
      <c r="G224" s="82" t="s">
        <v>225</v>
      </c>
      <c r="H224" s="83" t="s">
        <v>227</v>
      </c>
      <c r="I224" s="84">
        <f>I225+I226</f>
        <v>243416</v>
      </c>
      <c r="J224" s="84">
        <f>J225+J226</f>
        <v>0</v>
      </c>
      <c r="K224" s="85">
        <f t="shared" si="21"/>
        <v>243416</v>
      </c>
    </row>
    <row r="225" spans="1:11" s="86" customFormat="1" ht="22.5">
      <c r="A225" s="78" t="s">
        <v>266</v>
      </c>
      <c r="B225" s="79">
        <v>2</v>
      </c>
      <c r="C225" s="80"/>
      <c r="D225" s="81" t="s">
        <v>68</v>
      </c>
      <c r="E225" s="82" t="s">
        <v>198</v>
      </c>
      <c r="F225" s="82" t="s">
        <v>368</v>
      </c>
      <c r="G225" s="82" t="s">
        <v>225</v>
      </c>
      <c r="H225" s="83" t="s">
        <v>236</v>
      </c>
      <c r="I225" s="84">
        <v>70000</v>
      </c>
      <c r="J225" s="87">
        <v>0</v>
      </c>
      <c r="K225" s="85">
        <f>IF(ISNUMBER(I225),I225,0)-IF(ISNUMBER(J225),J225,0)</f>
        <v>70000</v>
      </c>
    </row>
    <row r="226" spans="1:11" s="86" customFormat="1" ht="12.75">
      <c r="A226" s="78" t="s">
        <v>256</v>
      </c>
      <c r="B226" s="79">
        <v>2</v>
      </c>
      <c r="C226" s="80"/>
      <c r="D226" s="81" t="s">
        <v>68</v>
      </c>
      <c r="E226" s="82" t="s">
        <v>198</v>
      </c>
      <c r="F226" s="82" t="s">
        <v>368</v>
      </c>
      <c r="G226" s="82" t="s">
        <v>225</v>
      </c>
      <c r="H226" s="83" t="s">
        <v>228</v>
      </c>
      <c r="I226" s="84">
        <v>173416</v>
      </c>
      <c r="J226" s="87">
        <v>0</v>
      </c>
      <c r="K226" s="85">
        <f t="shared" si="21"/>
        <v>173416</v>
      </c>
    </row>
    <row r="227" spans="1:11" s="86" customFormat="1" ht="22.5">
      <c r="A227" s="78" t="s">
        <v>305</v>
      </c>
      <c r="B227" s="79">
        <v>2</v>
      </c>
      <c r="C227" s="80"/>
      <c r="D227" s="81" t="s">
        <v>68</v>
      </c>
      <c r="E227" s="82" t="s">
        <v>199</v>
      </c>
      <c r="F227" s="82" t="s">
        <v>187</v>
      </c>
      <c r="G227" s="82" t="s">
        <v>187</v>
      </c>
      <c r="H227" s="83" t="s">
        <v>187</v>
      </c>
      <c r="I227" s="84">
        <f>I228+I233+I239</f>
        <v>1115000</v>
      </c>
      <c r="J227" s="84">
        <f>J228+J233+J239</f>
        <v>138000</v>
      </c>
      <c r="K227" s="85">
        <f t="shared" si="21"/>
        <v>977000</v>
      </c>
    </row>
    <row r="228" spans="1:11" s="86" customFormat="1" ht="67.5">
      <c r="A228" s="78" t="s">
        <v>388</v>
      </c>
      <c r="B228" s="79">
        <v>2</v>
      </c>
      <c r="C228" s="80"/>
      <c r="D228" s="81" t="s">
        <v>68</v>
      </c>
      <c r="E228" s="82" t="s">
        <v>199</v>
      </c>
      <c r="F228" s="82" t="s">
        <v>222</v>
      </c>
      <c r="G228" s="82" t="s">
        <v>187</v>
      </c>
      <c r="H228" s="83" t="s">
        <v>187</v>
      </c>
      <c r="I228" s="84">
        <f aca="true" t="shared" si="22" ref="I228:J231">I229</f>
        <v>155000</v>
      </c>
      <c r="J228" s="84">
        <f t="shared" si="22"/>
        <v>0</v>
      </c>
      <c r="K228" s="85">
        <f t="shared" si="21"/>
        <v>155000</v>
      </c>
    </row>
    <row r="229" spans="1:11" s="86" customFormat="1" ht="22.5">
      <c r="A229" s="78" t="s">
        <v>300</v>
      </c>
      <c r="B229" s="79">
        <v>2</v>
      </c>
      <c r="C229" s="80"/>
      <c r="D229" s="81" t="s">
        <v>68</v>
      </c>
      <c r="E229" s="82" t="s">
        <v>199</v>
      </c>
      <c r="F229" s="82" t="s">
        <v>222</v>
      </c>
      <c r="G229" s="82" t="s">
        <v>369</v>
      </c>
      <c r="H229" s="83" t="s">
        <v>187</v>
      </c>
      <c r="I229" s="84">
        <f t="shared" si="22"/>
        <v>155000</v>
      </c>
      <c r="J229" s="84">
        <f t="shared" si="22"/>
        <v>0</v>
      </c>
      <c r="K229" s="85">
        <f t="shared" si="21"/>
        <v>155000</v>
      </c>
    </row>
    <row r="230" spans="1:11" s="86" customFormat="1" ht="12.75">
      <c r="A230" s="78" t="s">
        <v>254</v>
      </c>
      <c r="B230" s="79">
        <v>2</v>
      </c>
      <c r="C230" s="80"/>
      <c r="D230" s="81" t="s">
        <v>68</v>
      </c>
      <c r="E230" s="82" t="s">
        <v>199</v>
      </c>
      <c r="F230" s="82" t="s">
        <v>222</v>
      </c>
      <c r="G230" s="82" t="s">
        <v>369</v>
      </c>
      <c r="H230" s="83" t="s">
        <v>18</v>
      </c>
      <c r="I230" s="84">
        <f t="shared" si="22"/>
        <v>155000</v>
      </c>
      <c r="J230" s="84">
        <f t="shared" si="22"/>
        <v>0</v>
      </c>
      <c r="K230" s="85">
        <f t="shared" si="21"/>
        <v>155000</v>
      </c>
    </row>
    <row r="231" spans="1:11" s="86" customFormat="1" ht="33.75">
      <c r="A231" s="78" t="s">
        <v>301</v>
      </c>
      <c r="B231" s="79">
        <v>2</v>
      </c>
      <c r="C231" s="80"/>
      <c r="D231" s="81" t="s">
        <v>68</v>
      </c>
      <c r="E231" s="82" t="s">
        <v>199</v>
      </c>
      <c r="F231" s="82" t="s">
        <v>222</v>
      </c>
      <c r="G231" s="82" t="s">
        <v>369</v>
      </c>
      <c r="H231" s="83" t="s">
        <v>246</v>
      </c>
      <c r="I231" s="84">
        <f t="shared" si="22"/>
        <v>155000</v>
      </c>
      <c r="J231" s="84">
        <f t="shared" si="22"/>
        <v>0</v>
      </c>
      <c r="K231" s="85">
        <f t="shared" si="21"/>
        <v>155000</v>
      </c>
    </row>
    <row r="232" spans="1:11" s="86" customFormat="1" ht="45">
      <c r="A232" s="78" t="s">
        <v>302</v>
      </c>
      <c r="B232" s="79">
        <v>2</v>
      </c>
      <c r="C232" s="80"/>
      <c r="D232" s="81" t="s">
        <v>68</v>
      </c>
      <c r="E232" s="82" t="s">
        <v>199</v>
      </c>
      <c r="F232" s="82" t="s">
        <v>222</v>
      </c>
      <c r="G232" s="82" t="s">
        <v>369</v>
      </c>
      <c r="H232" s="83" t="s">
        <v>247</v>
      </c>
      <c r="I232" s="84">
        <v>155000</v>
      </c>
      <c r="J232" s="87">
        <v>0</v>
      </c>
      <c r="K232" s="85">
        <f t="shared" si="21"/>
        <v>155000</v>
      </c>
    </row>
    <row r="233" spans="1:11" s="86" customFormat="1" ht="67.5">
      <c r="A233" s="78" t="s">
        <v>389</v>
      </c>
      <c r="B233" s="79">
        <v>2</v>
      </c>
      <c r="C233" s="80"/>
      <c r="D233" s="81" t="s">
        <v>68</v>
      </c>
      <c r="E233" s="82" t="s">
        <v>199</v>
      </c>
      <c r="F233" s="82" t="s">
        <v>370</v>
      </c>
      <c r="G233" s="82" t="s">
        <v>187</v>
      </c>
      <c r="H233" s="83" t="s">
        <v>187</v>
      </c>
      <c r="I233" s="84">
        <f>I234</f>
        <v>780000</v>
      </c>
      <c r="J233" s="84">
        <f>J234</f>
        <v>138000</v>
      </c>
      <c r="K233" s="85">
        <f>IF(ISNUMBER(I233),I233,0)-IF(ISNUMBER(J233),J233,0)</f>
        <v>642000</v>
      </c>
    </row>
    <row r="234" spans="1:11" s="86" customFormat="1" ht="12.75">
      <c r="A234" s="78" t="s">
        <v>306</v>
      </c>
      <c r="B234" s="79">
        <v>2</v>
      </c>
      <c r="C234" s="80"/>
      <c r="D234" s="81" t="s">
        <v>68</v>
      </c>
      <c r="E234" s="82" t="s">
        <v>199</v>
      </c>
      <c r="F234" s="82" t="s">
        <v>370</v>
      </c>
      <c r="G234" s="82" t="s">
        <v>371</v>
      </c>
      <c r="H234" s="83" t="s">
        <v>187</v>
      </c>
      <c r="I234" s="84">
        <f>I235</f>
        <v>780000</v>
      </c>
      <c r="J234" s="84">
        <f>J235</f>
        <v>138000</v>
      </c>
      <c r="K234" s="85">
        <f>IF(ISNUMBER(I234),I234,0)-IF(ISNUMBER(J234),J234,0)</f>
        <v>642000</v>
      </c>
    </row>
    <row r="235" spans="1:11" s="86" customFormat="1" ht="12.75">
      <c r="A235" s="78" t="s">
        <v>254</v>
      </c>
      <c r="B235" s="79">
        <v>2</v>
      </c>
      <c r="C235" s="80"/>
      <c r="D235" s="81" t="s">
        <v>68</v>
      </c>
      <c r="E235" s="82" t="s">
        <v>199</v>
      </c>
      <c r="F235" s="82" t="s">
        <v>370</v>
      </c>
      <c r="G235" s="82" t="s">
        <v>371</v>
      </c>
      <c r="H235" s="83" t="s">
        <v>18</v>
      </c>
      <c r="I235" s="84">
        <f>I236+I238</f>
        <v>780000</v>
      </c>
      <c r="J235" s="84">
        <f>J236+J238</f>
        <v>138000</v>
      </c>
      <c r="K235" s="85">
        <f>IF(ISNUMBER(I235),I235,0)-IF(ISNUMBER(J235),J235,0)</f>
        <v>642000</v>
      </c>
    </row>
    <row r="236" spans="1:11" s="86" customFormat="1" ht="12.75">
      <c r="A236" s="78" t="s">
        <v>276</v>
      </c>
      <c r="B236" s="79">
        <v>2</v>
      </c>
      <c r="C236" s="80"/>
      <c r="D236" s="81" t="s">
        <v>68</v>
      </c>
      <c r="E236" s="82" t="s">
        <v>199</v>
      </c>
      <c r="F236" s="82" t="s">
        <v>370</v>
      </c>
      <c r="G236" s="82" t="s">
        <v>371</v>
      </c>
      <c r="H236" s="83" t="s">
        <v>241</v>
      </c>
      <c r="I236" s="84">
        <f>I237</f>
        <v>719000</v>
      </c>
      <c r="J236" s="84">
        <f>J237</f>
        <v>78000</v>
      </c>
      <c r="K236" s="85">
        <f>IF(ISNUMBER(I236),I236,0)-IF(ISNUMBER(J236),J236,0)</f>
        <v>641000</v>
      </c>
    </row>
    <row r="237" spans="1:11" s="86" customFormat="1" ht="22.5">
      <c r="A237" s="78" t="s">
        <v>277</v>
      </c>
      <c r="B237" s="79">
        <v>2</v>
      </c>
      <c r="C237" s="80"/>
      <c r="D237" s="81" t="s">
        <v>68</v>
      </c>
      <c r="E237" s="82" t="s">
        <v>199</v>
      </c>
      <c r="F237" s="82" t="s">
        <v>370</v>
      </c>
      <c r="G237" s="82" t="s">
        <v>371</v>
      </c>
      <c r="H237" s="83" t="s">
        <v>242</v>
      </c>
      <c r="I237" s="84">
        <v>719000</v>
      </c>
      <c r="J237" s="87">
        <v>78000</v>
      </c>
      <c r="K237" s="85">
        <f>IF(ISNUMBER(I237),I237,0)-IF(ISNUMBER(J237),J237,0)</f>
        <v>641000</v>
      </c>
    </row>
    <row r="238" spans="1:11" s="86" customFormat="1" ht="12.75">
      <c r="A238" s="78" t="s">
        <v>267</v>
      </c>
      <c r="B238" s="79">
        <v>2</v>
      </c>
      <c r="C238" s="80"/>
      <c r="D238" s="81" t="s">
        <v>68</v>
      </c>
      <c r="E238" s="82" t="s">
        <v>199</v>
      </c>
      <c r="F238" s="82" t="s">
        <v>370</v>
      </c>
      <c r="G238" s="82" t="s">
        <v>371</v>
      </c>
      <c r="H238" s="83" t="s">
        <v>237</v>
      </c>
      <c r="I238" s="84">
        <v>61000</v>
      </c>
      <c r="J238" s="87">
        <v>60000</v>
      </c>
      <c r="K238" s="85">
        <f aca="true" t="shared" si="23" ref="K238:K243">IF(ISNUMBER(I238),I238,0)-IF(ISNUMBER(J238),J238,0)</f>
        <v>1000</v>
      </c>
    </row>
    <row r="239" spans="1:11" s="86" customFormat="1" ht="45">
      <c r="A239" s="78" t="s">
        <v>390</v>
      </c>
      <c r="B239" s="79">
        <v>2</v>
      </c>
      <c r="C239" s="80"/>
      <c r="D239" s="81" t="s">
        <v>68</v>
      </c>
      <c r="E239" s="82" t="s">
        <v>199</v>
      </c>
      <c r="F239" s="82" t="s">
        <v>372</v>
      </c>
      <c r="G239" s="82" t="s">
        <v>187</v>
      </c>
      <c r="H239" s="83" t="s">
        <v>187</v>
      </c>
      <c r="I239" s="84">
        <f aca="true" t="shared" si="24" ref="I239:J242">I240</f>
        <v>180000</v>
      </c>
      <c r="J239" s="84">
        <f t="shared" si="24"/>
        <v>0</v>
      </c>
      <c r="K239" s="85">
        <f t="shared" si="23"/>
        <v>180000</v>
      </c>
    </row>
    <row r="240" spans="1:11" s="86" customFormat="1" ht="12.75">
      <c r="A240" s="78" t="s">
        <v>306</v>
      </c>
      <c r="B240" s="79">
        <v>2</v>
      </c>
      <c r="C240" s="80"/>
      <c r="D240" s="81" t="s">
        <v>68</v>
      </c>
      <c r="E240" s="82" t="s">
        <v>199</v>
      </c>
      <c r="F240" s="82" t="s">
        <v>372</v>
      </c>
      <c r="G240" s="82" t="s">
        <v>371</v>
      </c>
      <c r="H240" s="83" t="s">
        <v>187</v>
      </c>
      <c r="I240" s="84">
        <f t="shared" si="24"/>
        <v>180000</v>
      </c>
      <c r="J240" s="84">
        <f t="shared" si="24"/>
        <v>0</v>
      </c>
      <c r="K240" s="85">
        <f t="shared" si="23"/>
        <v>180000</v>
      </c>
    </row>
    <row r="241" spans="1:11" s="86" customFormat="1" ht="12.75">
      <c r="A241" s="78" t="s">
        <v>254</v>
      </c>
      <c r="B241" s="79">
        <v>2</v>
      </c>
      <c r="C241" s="80"/>
      <c r="D241" s="81" t="s">
        <v>68</v>
      </c>
      <c r="E241" s="82" t="s">
        <v>199</v>
      </c>
      <c r="F241" s="82" t="s">
        <v>372</v>
      </c>
      <c r="G241" s="82" t="s">
        <v>371</v>
      </c>
      <c r="H241" s="83" t="s">
        <v>18</v>
      </c>
      <c r="I241" s="84">
        <f t="shared" si="24"/>
        <v>180000</v>
      </c>
      <c r="J241" s="84">
        <f t="shared" si="24"/>
        <v>0</v>
      </c>
      <c r="K241" s="85">
        <f t="shared" si="23"/>
        <v>180000</v>
      </c>
    </row>
    <row r="242" spans="1:11" s="86" customFormat="1" ht="12.75">
      <c r="A242" s="78" t="s">
        <v>276</v>
      </c>
      <c r="B242" s="79">
        <v>2</v>
      </c>
      <c r="C242" s="80"/>
      <c r="D242" s="81" t="s">
        <v>68</v>
      </c>
      <c r="E242" s="82" t="s">
        <v>199</v>
      </c>
      <c r="F242" s="82" t="s">
        <v>372</v>
      </c>
      <c r="G242" s="82" t="s">
        <v>371</v>
      </c>
      <c r="H242" s="83" t="s">
        <v>241</v>
      </c>
      <c r="I242" s="84">
        <f t="shared" si="24"/>
        <v>180000</v>
      </c>
      <c r="J242" s="84">
        <f t="shared" si="24"/>
        <v>0</v>
      </c>
      <c r="K242" s="85">
        <f t="shared" si="23"/>
        <v>180000</v>
      </c>
    </row>
    <row r="243" spans="1:11" s="86" customFormat="1" ht="22.5">
      <c r="A243" s="78" t="s">
        <v>277</v>
      </c>
      <c r="B243" s="79">
        <v>2</v>
      </c>
      <c r="C243" s="80"/>
      <c r="D243" s="81" t="s">
        <v>68</v>
      </c>
      <c r="E243" s="82" t="s">
        <v>199</v>
      </c>
      <c r="F243" s="82" t="s">
        <v>372</v>
      </c>
      <c r="G243" s="82" t="s">
        <v>371</v>
      </c>
      <c r="H243" s="83" t="s">
        <v>242</v>
      </c>
      <c r="I243" s="84">
        <v>180000</v>
      </c>
      <c r="J243" s="87">
        <v>0</v>
      </c>
      <c r="K243" s="85">
        <f t="shared" si="23"/>
        <v>180000</v>
      </c>
    </row>
    <row r="244" spans="1:11" s="86" customFormat="1" ht="12.75">
      <c r="A244" s="78" t="s">
        <v>307</v>
      </c>
      <c r="B244" s="79">
        <v>2</v>
      </c>
      <c r="C244" s="80"/>
      <c r="D244" s="81" t="s">
        <v>68</v>
      </c>
      <c r="E244" s="82" t="s">
        <v>200</v>
      </c>
      <c r="F244" s="82" t="s">
        <v>187</v>
      </c>
      <c r="G244" s="82" t="s">
        <v>187</v>
      </c>
      <c r="H244" s="83" t="s">
        <v>187</v>
      </c>
      <c r="I244" s="84">
        <f>I245+I262+I267</f>
        <v>8700000</v>
      </c>
      <c r="J244" s="84">
        <f>J245+J262+J267</f>
        <v>1125854.49</v>
      </c>
      <c r="K244" s="85">
        <f t="shared" si="21"/>
        <v>7574145.51</v>
      </c>
    </row>
    <row r="245" spans="1:11" s="86" customFormat="1" ht="67.5">
      <c r="A245" s="78" t="s">
        <v>391</v>
      </c>
      <c r="B245" s="79">
        <v>2</v>
      </c>
      <c r="C245" s="80"/>
      <c r="D245" s="81" t="s">
        <v>68</v>
      </c>
      <c r="E245" s="82" t="s">
        <v>200</v>
      </c>
      <c r="F245" s="82" t="s">
        <v>373</v>
      </c>
      <c r="G245" s="82" t="s">
        <v>187</v>
      </c>
      <c r="H245" s="83" t="s">
        <v>187</v>
      </c>
      <c r="I245" s="84">
        <f>I246</f>
        <v>5245000</v>
      </c>
      <c r="J245" s="84">
        <f>J246</f>
        <v>1014747.6900000001</v>
      </c>
      <c r="K245" s="85">
        <f t="shared" si="21"/>
        <v>4230252.31</v>
      </c>
    </row>
    <row r="246" spans="1:11" s="86" customFormat="1" ht="22.5">
      <c r="A246" s="78" t="s">
        <v>385</v>
      </c>
      <c r="B246" s="79">
        <v>2</v>
      </c>
      <c r="C246" s="80"/>
      <c r="D246" s="81" t="s">
        <v>68</v>
      </c>
      <c r="E246" s="82" t="s">
        <v>200</v>
      </c>
      <c r="F246" s="82" t="s">
        <v>373</v>
      </c>
      <c r="G246" s="82" t="s">
        <v>225</v>
      </c>
      <c r="H246" s="83" t="s">
        <v>187</v>
      </c>
      <c r="I246" s="84">
        <f>I247+I259</f>
        <v>5245000</v>
      </c>
      <c r="J246" s="84">
        <f>J247+J259</f>
        <v>1014747.6900000001</v>
      </c>
      <c r="K246" s="85">
        <f t="shared" si="21"/>
        <v>4230252.31</v>
      </c>
    </row>
    <row r="247" spans="1:11" s="86" customFormat="1" ht="12.75">
      <c r="A247" s="78" t="s">
        <v>254</v>
      </c>
      <c r="B247" s="79">
        <v>2</v>
      </c>
      <c r="C247" s="80"/>
      <c r="D247" s="81" t="s">
        <v>68</v>
      </c>
      <c r="E247" s="82" t="s">
        <v>200</v>
      </c>
      <c r="F247" s="82" t="s">
        <v>373</v>
      </c>
      <c r="G247" s="82" t="s">
        <v>225</v>
      </c>
      <c r="H247" s="83" t="s">
        <v>18</v>
      </c>
      <c r="I247" s="84">
        <f>I248+I251+I258</f>
        <v>5214248.2</v>
      </c>
      <c r="J247" s="84">
        <f>J248+J251+J258</f>
        <v>1002295.6900000001</v>
      </c>
      <c r="K247" s="85">
        <f t="shared" si="21"/>
        <v>4211952.51</v>
      </c>
    </row>
    <row r="248" spans="1:11" s="86" customFormat="1" ht="24.75" customHeight="1">
      <c r="A248" s="78" t="s">
        <v>259</v>
      </c>
      <c r="B248" s="79">
        <v>2</v>
      </c>
      <c r="C248" s="80"/>
      <c r="D248" s="81" t="s">
        <v>68</v>
      </c>
      <c r="E248" s="82" t="s">
        <v>200</v>
      </c>
      <c r="F248" s="82" t="s">
        <v>373</v>
      </c>
      <c r="G248" s="82" t="s">
        <v>225</v>
      </c>
      <c r="H248" s="83" t="s">
        <v>229</v>
      </c>
      <c r="I248" s="84">
        <f>I249+I250</f>
        <v>3882500</v>
      </c>
      <c r="J248" s="84">
        <f>J249+J250</f>
        <v>739235.02</v>
      </c>
      <c r="K248" s="85">
        <f t="shared" si="21"/>
        <v>3143264.98</v>
      </c>
    </row>
    <row r="249" spans="1:11" s="86" customFormat="1" ht="12.75">
      <c r="A249" s="78" t="s">
        <v>260</v>
      </c>
      <c r="B249" s="79">
        <v>2</v>
      </c>
      <c r="C249" s="80"/>
      <c r="D249" s="81" t="s">
        <v>68</v>
      </c>
      <c r="E249" s="82" t="s">
        <v>200</v>
      </c>
      <c r="F249" s="82" t="s">
        <v>373</v>
      </c>
      <c r="G249" s="82" t="s">
        <v>225</v>
      </c>
      <c r="H249" s="83" t="s">
        <v>230</v>
      </c>
      <c r="I249" s="84">
        <v>2982000</v>
      </c>
      <c r="J249" s="87">
        <v>567769.16</v>
      </c>
      <c r="K249" s="85">
        <f t="shared" si="21"/>
        <v>2414230.84</v>
      </c>
    </row>
    <row r="250" spans="1:11" s="86" customFormat="1" ht="22.5">
      <c r="A250" s="78" t="s">
        <v>261</v>
      </c>
      <c r="B250" s="79">
        <v>2</v>
      </c>
      <c r="C250" s="80"/>
      <c r="D250" s="81" t="s">
        <v>68</v>
      </c>
      <c r="E250" s="82" t="s">
        <v>200</v>
      </c>
      <c r="F250" s="82" t="s">
        <v>373</v>
      </c>
      <c r="G250" s="82" t="s">
        <v>225</v>
      </c>
      <c r="H250" s="83" t="s">
        <v>231</v>
      </c>
      <c r="I250" s="84">
        <v>900500</v>
      </c>
      <c r="J250" s="87">
        <v>171465.86</v>
      </c>
      <c r="K250" s="85">
        <f t="shared" si="21"/>
        <v>729034.14</v>
      </c>
    </row>
    <row r="251" spans="1:11" s="86" customFormat="1" ht="12.75">
      <c r="A251" s="78" t="s">
        <v>255</v>
      </c>
      <c r="B251" s="79">
        <v>2</v>
      </c>
      <c r="C251" s="80"/>
      <c r="D251" s="81" t="s">
        <v>68</v>
      </c>
      <c r="E251" s="82" t="s">
        <v>200</v>
      </c>
      <c r="F251" s="82" t="s">
        <v>373</v>
      </c>
      <c r="G251" s="82" t="s">
        <v>225</v>
      </c>
      <c r="H251" s="83" t="s">
        <v>227</v>
      </c>
      <c r="I251" s="84">
        <f>I253+I254+I255+I256+I257+I252</f>
        <v>1062500</v>
      </c>
      <c r="J251" s="84">
        <f>J253+J254+J255+J256+J257+J252</f>
        <v>202050.32</v>
      </c>
      <c r="K251" s="85">
        <f t="shared" si="21"/>
        <v>860449.6799999999</v>
      </c>
    </row>
    <row r="252" spans="1:11" s="86" customFormat="1" ht="12.75">
      <c r="A252" s="78" t="s">
        <v>262</v>
      </c>
      <c r="B252" s="79">
        <v>2</v>
      </c>
      <c r="C252" s="80"/>
      <c r="D252" s="81" t="s">
        <v>68</v>
      </c>
      <c r="E252" s="82" t="s">
        <v>200</v>
      </c>
      <c r="F252" s="82" t="s">
        <v>373</v>
      </c>
      <c r="G252" s="82" t="s">
        <v>225</v>
      </c>
      <c r="H252" s="83" t="s">
        <v>232</v>
      </c>
      <c r="I252" s="84">
        <v>2500</v>
      </c>
      <c r="J252" s="87">
        <v>0</v>
      </c>
      <c r="K252" s="85">
        <f t="shared" si="21"/>
        <v>2500</v>
      </c>
    </row>
    <row r="253" spans="1:11" s="86" customFormat="1" ht="12.75">
      <c r="A253" s="78" t="s">
        <v>263</v>
      </c>
      <c r="B253" s="79">
        <v>2</v>
      </c>
      <c r="C253" s="80"/>
      <c r="D253" s="81" t="s">
        <v>68</v>
      </c>
      <c r="E253" s="82" t="s">
        <v>200</v>
      </c>
      <c r="F253" s="82" t="s">
        <v>373</v>
      </c>
      <c r="G253" s="82" t="s">
        <v>225</v>
      </c>
      <c r="H253" s="83" t="s">
        <v>233</v>
      </c>
      <c r="I253" s="84">
        <v>150000</v>
      </c>
      <c r="J253" s="87">
        <v>25500</v>
      </c>
      <c r="K253" s="85">
        <f t="shared" si="21"/>
        <v>124500</v>
      </c>
    </row>
    <row r="254" spans="1:11" s="86" customFormat="1" ht="12.75">
      <c r="A254" s="78" t="s">
        <v>264</v>
      </c>
      <c r="B254" s="79">
        <v>2</v>
      </c>
      <c r="C254" s="80"/>
      <c r="D254" s="81" t="s">
        <v>68</v>
      </c>
      <c r="E254" s="82" t="s">
        <v>200</v>
      </c>
      <c r="F254" s="82" t="s">
        <v>373</v>
      </c>
      <c r="G254" s="82" t="s">
        <v>225</v>
      </c>
      <c r="H254" s="83" t="s">
        <v>234</v>
      </c>
      <c r="I254" s="84">
        <v>570000</v>
      </c>
      <c r="J254" s="87">
        <v>54142.32</v>
      </c>
      <c r="K254" s="85">
        <f t="shared" si="21"/>
        <v>515857.68</v>
      </c>
    </row>
    <row r="255" spans="1:11" s="86" customFormat="1" ht="22.5">
      <c r="A255" s="78" t="s">
        <v>265</v>
      </c>
      <c r="B255" s="79">
        <v>2</v>
      </c>
      <c r="C255" s="80"/>
      <c r="D255" s="81" t="s">
        <v>68</v>
      </c>
      <c r="E255" s="82" t="s">
        <v>200</v>
      </c>
      <c r="F255" s="82" t="s">
        <v>373</v>
      </c>
      <c r="G255" s="82" t="s">
        <v>225</v>
      </c>
      <c r="H255" s="83" t="s">
        <v>235</v>
      </c>
      <c r="I255" s="84">
        <v>120000</v>
      </c>
      <c r="J255" s="87">
        <v>73710</v>
      </c>
      <c r="K255" s="85">
        <f t="shared" si="21"/>
        <v>46290</v>
      </c>
    </row>
    <row r="256" spans="1:11" s="86" customFormat="1" ht="22.5">
      <c r="A256" s="78" t="s">
        <v>266</v>
      </c>
      <c r="B256" s="79">
        <v>2</v>
      </c>
      <c r="C256" s="80"/>
      <c r="D256" s="81" t="s">
        <v>68</v>
      </c>
      <c r="E256" s="82" t="s">
        <v>200</v>
      </c>
      <c r="F256" s="82" t="s">
        <v>373</v>
      </c>
      <c r="G256" s="82" t="s">
        <v>225</v>
      </c>
      <c r="H256" s="83" t="s">
        <v>236</v>
      </c>
      <c r="I256" s="84">
        <v>200000</v>
      </c>
      <c r="J256" s="87">
        <v>29783</v>
      </c>
      <c r="K256" s="85">
        <f t="shared" si="21"/>
        <v>170217</v>
      </c>
    </row>
    <row r="257" spans="1:11" s="86" customFormat="1" ht="12.75">
      <c r="A257" s="78" t="s">
        <v>256</v>
      </c>
      <c r="B257" s="79">
        <v>2</v>
      </c>
      <c r="C257" s="80"/>
      <c r="D257" s="81" t="s">
        <v>68</v>
      </c>
      <c r="E257" s="82" t="s">
        <v>200</v>
      </c>
      <c r="F257" s="82" t="s">
        <v>373</v>
      </c>
      <c r="G257" s="82" t="s">
        <v>225</v>
      </c>
      <c r="H257" s="83" t="s">
        <v>228</v>
      </c>
      <c r="I257" s="84">
        <v>20000</v>
      </c>
      <c r="J257" s="87">
        <v>18915</v>
      </c>
      <c r="K257" s="85">
        <f aca="true" t="shared" si="25" ref="K257:K287">IF(ISNUMBER(I257),I257,0)-IF(ISNUMBER(J257),J257,0)</f>
        <v>1085</v>
      </c>
    </row>
    <row r="258" spans="1:11" s="86" customFormat="1" ht="12.75">
      <c r="A258" s="78" t="s">
        <v>267</v>
      </c>
      <c r="B258" s="79">
        <v>2</v>
      </c>
      <c r="C258" s="80"/>
      <c r="D258" s="81" t="s">
        <v>68</v>
      </c>
      <c r="E258" s="82" t="s">
        <v>200</v>
      </c>
      <c r="F258" s="82" t="s">
        <v>373</v>
      </c>
      <c r="G258" s="82" t="s">
        <v>225</v>
      </c>
      <c r="H258" s="83" t="s">
        <v>237</v>
      </c>
      <c r="I258" s="84">
        <v>269248.2</v>
      </c>
      <c r="J258" s="87">
        <v>61010.35</v>
      </c>
      <c r="K258" s="85">
        <f t="shared" si="25"/>
        <v>208237.85</v>
      </c>
    </row>
    <row r="259" spans="1:11" s="86" customFormat="1" ht="33.75">
      <c r="A259" s="78" t="s">
        <v>268</v>
      </c>
      <c r="B259" s="79">
        <v>2</v>
      </c>
      <c r="C259" s="80"/>
      <c r="D259" s="81" t="s">
        <v>68</v>
      </c>
      <c r="E259" s="82" t="s">
        <v>200</v>
      </c>
      <c r="F259" s="82" t="s">
        <v>373</v>
      </c>
      <c r="G259" s="82" t="s">
        <v>225</v>
      </c>
      <c r="H259" s="83" t="s">
        <v>238</v>
      </c>
      <c r="I259" s="84">
        <f>I260+I261</f>
        <v>30751.8</v>
      </c>
      <c r="J259" s="84">
        <f>J260+J261</f>
        <v>12452</v>
      </c>
      <c r="K259" s="85">
        <f t="shared" si="25"/>
        <v>18299.8</v>
      </c>
    </row>
    <row r="260" spans="1:11" s="86" customFormat="1" ht="22.5" hidden="1">
      <c r="A260" s="78" t="s">
        <v>269</v>
      </c>
      <c r="B260" s="79">
        <v>2</v>
      </c>
      <c r="C260" s="80"/>
      <c r="D260" s="81" t="s">
        <v>68</v>
      </c>
      <c r="E260" s="82" t="s">
        <v>200</v>
      </c>
      <c r="F260" s="82" t="s">
        <v>373</v>
      </c>
      <c r="G260" s="82" t="s">
        <v>225</v>
      </c>
      <c r="H260" s="83" t="s">
        <v>239</v>
      </c>
      <c r="I260" s="84"/>
      <c r="J260" s="87"/>
      <c r="K260" s="85">
        <f t="shared" si="25"/>
        <v>0</v>
      </c>
    </row>
    <row r="261" spans="1:11" s="86" customFormat="1" ht="22.5">
      <c r="A261" s="78" t="s">
        <v>270</v>
      </c>
      <c r="B261" s="79">
        <v>2</v>
      </c>
      <c r="C261" s="80"/>
      <c r="D261" s="81" t="s">
        <v>68</v>
      </c>
      <c r="E261" s="82" t="s">
        <v>200</v>
      </c>
      <c r="F261" s="82" t="s">
        <v>373</v>
      </c>
      <c r="G261" s="82" t="s">
        <v>225</v>
      </c>
      <c r="H261" s="83" t="s">
        <v>240</v>
      </c>
      <c r="I261" s="84">
        <v>30751.8</v>
      </c>
      <c r="J261" s="87">
        <v>12452</v>
      </c>
      <c r="K261" s="85">
        <f t="shared" si="25"/>
        <v>18299.8</v>
      </c>
    </row>
    <row r="262" spans="1:11" s="86" customFormat="1" ht="33.75">
      <c r="A262" s="78" t="s">
        <v>392</v>
      </c>
      <c r="B262" s="79">
        <v>2</v>
      </c>
      <c r="C262" s="80"/>
      <c r="D262" s="81" t="s">
        <v>68</v>
      </c>
      <c r="E262" s="82" t="s">
        <v>200</v>
      </c>
      <c r="F262" s="82" t="s">
        <v>374</v>
      </c>
      <c r="G262" s="82" t="s">
        <v>187</v>
      </c>
      <c r="H262" s="83" t="s">
        <v>187</v>
      </c>
      <c r="I262" s="84">
        <f>I263</f>
        <v>3000000</v>
      </c>
      <c r="J262" s="84">
        <f>J263</f>
        <v>111106.8</v>
      </c>
      <c r="K262" s="85">
        <f t="shared" si="25"/>
        <v>2888893.2</v>
      </c>
    </row>
    <row r="263" spans="1:11" s="86" customFormat="1" ht="22.5">
      <c r="A263" s="78" t="s">
        <v>395</v>
      </c>
      <c r="B263" s="79">
        <v>2</v>
      </c>
      <c r="C263" s="80"/>
      <c r="D263" s="81" t="s">
        <v>68</v>
      </c>
      <c r="E263" s="82" t="s">
        <v>200</v>
      </c>
      <c r="F263" s="82" t="s">
        <v>374</v>
      </c>
      <c r="G263" s="82" t="s">
        <v>375</v>
      </c>
      <c r="H263" s="83" t="s">
        <v>187</v>
      </c>
      <c r="I263" s="84">
        <f>I264</f>
        <v>3000000</v>
      </c>
      <c r="J263" s="84">
        <f>J264</f>
        <v>111106.8</v>
      </c>
      <c r="K263" s="85">
        <f t="shared" si="25"/>
        <v>2888893.2</v>
      </c>
    </row>
    <row r="264" spans="1:11" s="86" customFormat="1" ht="33.75">
      <c r="A264" s="78" t="s">
        <v>268</v>
      </c>
      <c r="B264" s="79">
        <v>2</v>
      </c>
      <c r="C264" s="80"/>
      <c r="D264" s="81" t="s">
        <v>68</v>
      </c>
      <c r="E264" s="82" t="s">
        <v>200</v>
      </c>
      <c r="F264" s="82" t="s">
        <v>374</v>
      </c>
      <c r="G264" s="82" t="s">
        <v>375</v>
      </c>
      <c r="H264" s="83" t="s">
        <v>238</v>
      </c>
      <c r="I264" s="84">
        <f>I265+I266</f>
        <v>3000000</v>
      </c>
      <c r="J264" s="84">
        <f>J265+J266</f>
        <v>111106.8</v>
      </c>
      <c r="K264" s="85">
        <f t="shared" si="25"/>
        <v>2888893.2</v>
      </c>
    </row>
    <row r="265" spans="1:11" s="86" customFormat="1" ht="22.5">
      <c r="A265" s="78" t="s">
        <v>269</v>
      </c>
      <c r="B265" s="79">
        <v>2</v>
      </c>
      <c r="C265" s="80"/>
      <c r="D265" s="81" t="s">
        <v>68</v>
      </c>
      <c r="E265" s="82" t="s">
        <v>200</v>
      </c>
      <c r="F265" s="82" t="s">
        <v>374</v>
      </c>
      <c r="G265" s="82" t="s">
        <v>375</v>
      </c>
      <c r="H265" s="83" t="s">
        <v>239</v>
      </c>
      <c r="I265" s="84">
        <v>2888893.2</v>
      </c>
      <c r="J265" s="87">
        <v>0</v>
      </c>
      <c r="K265" s="85">
        <f t="shared" si="25"/>
        <v>2888893.2</v>
      </c>
    </row>
    <row r="266" spans="1:11" s="86" customFormat="1" ht="22.5">
      <c r="A266" s="78" t="s">
        <v>270</v>
      </c>
      <c r="B266" s="79">
        <v>2</v>
      </c>
      <c r="C266" s="80"/>
      <c r="D266" s="81" t="s">
        <v>68</v>
      </c>
      <c r="E266" s="82" t="s">
        <v>200</v>
      </c>
      <c r="F266" s="82" t="s">
        <v>374</v>
      </c>
      <c r="G266" s="82" t="s">
        <v>375</v>
      </c>
      <c r="H266" s="83" t="s">
        <v>240</v>
      </c>
      <c r="I266" s="84">
        <v>111106.8</v>
      </c>
      <c r="J266" s="87">
        <v>111106.8</v>
      </c>
      <c r="K266" s="85">
        <f>IF(ISNUMBER(I266),I266,0)-IF(ISNUMBER(J266),J266,0)</f>
        <v>0</v>
      </c>
    </row>
    <row r="267" spans="1:11" s="86" customFormat="1" ht="33.75">
      <c r="A267" s="78" t="s">
        <v>416</v>
      </c>
      <c r="B267" s="79">
        <v>2</v>
      </c>
      <c r="C267" s="80"/>
      <c r="D267" s="81" t="s">
        <v>68</v>
      </c>
      <c r="E267" s="82" t="s">
        <v>200</v>
      </c>
      <c r="F267" s="82" t="s">
        <v>415</v>
      </c>
      <c r="G267" s="82" t="s">
        <v>187</v>
      </c>
      <c r="H267" s="83" t="s">
        <v>187</v>
      </c>
      <c r="I267" s="84">
        <f>I268</f>
        <v>455000</v>
      </c>
      <c r="J267" s="84">
        <f>J268</f>
        <v>0</v>
      </c>
      <c r="K267" s="85">
        <f aca="true" t="shared" si="26" ref="K267:K272">IF(ISNUMBER(I267),I267,0)-IF(ISNUMBER(J267),J267,0)</f>
        <v>455000</v>
      </c>
    </row>
    <row r="268" spans="1:11" s="86" customFormat="1" ht="22.5">
      <c r="A268" s="78" t="s">
        <v>385</v>
      </c>
      <c r="B268" s="79">
        <v>2</v>
      </c>
      <c r="C268" s="80"/>
      <c r="D268" s="81" t="s">
        <v>68</v>
      </c>
      <c r="E268" s="82" t="s">
        <v>200</v>
      </c>
      <c r="F268" s="82" t="s">
        <v>415</v>
      </c>
      <c r="G268" s="82" t="s">
        <v>225</v>
      </c>
      <c r="H268" s="83" t="s">
        <v>187</v>
      </c>
      <c r="I268" s="84">
        <f>I269+I272</f>
        <v>455000</v>
      </c>
      <c r="J268" s="84">
        <f>J269+J272</f>
        <v>0</v>
      </c>
      <c r="K268" s="85">
        <f t="shared" si="26"/>
        <v>455000</v>
      </c>
    </row>
    <row r="269" spans="1:11" s="86" customFormat="1" ht="12.75">
      <c r="A269" s="78" t="s">
        <v>255</v>
      </c>
      <c r="B269" s="79">
        <v>2</v>
      </c>
      <c r="C269" s="80"/>
      <c r="D269" s="81" t="s">
        <v>68</v>
      </c>
      <c r="E269" s="82" t="s">
        <v>200</v>
      </c>
      <c r="F269" s="82" t="s">
        <v>415</v>
      </c>
      <c r="G269" s="82" t="s">
        <v>225</v>
      </c>
      <c r="H269" s="83" t="s">
        <v>227</v>
      </c>
      <c r="I269" s="84">
        <f>I270+I271</f>
        <v>391000</v>
      </c>
      <c r="J269" s="84">
        <f>J270+J271</f>
        <v>0</v>
      </c>
      <c r="K269" s="85">
        <f t="shared" si="26"/>
        <v>391000</v>
      </c>
    </row>
    <row r="270" spans="1:11" s="86" customFormat="1" ht="12.75">
      <c r="A270" s="78" t="s">
        <v>263</v>
      </c>
      <c r="B270" s="79">
        <v>2</v>
      </c>
      <c r="C270" s="80"/>
      <c r="D270" s="81" t="s">
        <v>68</v>
      </c>
      <c r="E270" s="82" t="s">
        <v>200</v>
      </c>
      <c r="F270" s="82" t="s">
        <v>415</v>
      </c>
      <c r="G270" s="82" t="s">
        <v>225</v>
      </c>
      <c r="H270" s="83" t="s">
        <v>233</v>
      </c>
      <c r="I270" s="84">
        <v>101000</v>
      </c>
      <c r="J270" s="87">
        <v>0</v>
      </c>
      <c r="K270" s="85">
        <f t="shared" si="26"/>
        <v>101000</v>
      </c>
    </row>
    <row r="271" spans="1:11" s="86" customFormat="1" ht="12.75">
      <c r="A271" s="78" t="s">
        <v>256</v>
      </c>
      <c r="B271" s="79">
        <v>2</v>
      </c>
      <c r="C271" s="80"/>
      <c r="D271" s="81" t="s">
        <v>68</v>
      </c>
      <c r="E271" s="82" t="s">
        <v>200</v>
      </c>
      <c r="F271" s="82" t="s">
        <v>415</v>
      </c>
      <c r="G271" s="82" t="s">
        <v>225</v>
      </c>
      <c r="H271" s="83" t="s">
        <v>228</v>
      </c>
      <c r="I271" s="84">
        <v>290000</v>
      </c>
      <c r="J271" s="87">
        <v>0</v>
      </c>
      <c r="K271" s="85">
        <f t="shared" si="26"/>
        <v>290000</v>
      </c>
    </row>
    <row r="272" spans="1:11" s="86" customFormat="1" ht="12.75">
      <c r="A272" s="78" t="s">
        <v>267</v>
      </c>
      <c r="B272" s="79">
        <v>2</v>
      </c>
      <c r="C272" s="80"/>
      <c r="D272" s="81" t="s">
        <v>68</v>
      </c>
      <c r="E272" s="82" t="s">
        <v>200</v>
      </c>
      <c r="F272" s="82" t="s">
        <v>415</v>
      </c>
      <c r="G272" s="82" t="s">
        <v>225</v>
      </c>
      <c r="H272" s="83" t="s">
        <v>237</v>
      </c>
      <c r="I272" s="84">
        <v>64000</v>
      </c>
      <c r="J272" s="87">
        <v>0</v>
      </c>
      <c r="K272" s="85">
        <f t="shared" si="26"/>
        <v>64000</v>
      </c>
    </row>
    <row r="273" spans="1:11" s="86" customFormat="1" ht="22.5">
      <c r="A273" s="78" t="s">
        <v>308</v>
      </c>
      <c r="B273" s="79"/>
      <c r="C273" s="80"/>
      <c r="D273" s="81" t="s">
        <v>68</v>
      </c>
      <c r="E273" s="82" t="s">
        <v>201</v>
      </c>
      <c r="F273" s="82"/>
      <c r="G273" s="82"/>
      <c r="H273" s="83"/>
      <c r="I273" s="84">
        <f>I274+I288</f>
        <v>1826217.16</v>
      </c>
      <c r="J273" s="84">
        <f>J274+J288</f>
        <v>565867.16</v>
      </c>
      <c r="K273" s="85">
        <f>IF(ISNUMBER(I273),I273,0)-IF(ISNUMBER(J273),J273,0)</f>
        <v>1260350</v>
      </c>
    </row>
    <row r="274" spans="1:11" s="86" customFormat="1" ht="56.25">
      <c r="A274" s="78" t="s">
        <v>393</v>
      </c>
      <c r="B274" s="79">
        <v>2</v>
      </c>
      <c r="C274" s="80"/>
      <c r="D274" s="81" t="s">
        <v>68</v>
      </c>
      <c r="E274" s="82" t="s">
        <v>201</v>
      </c>
      <c r="F274" s="82" t="s">
        <v>376</v>
      </c>
      <c r="G274" s="82" t="s">
        <v>187</v>
      </c>
      <c r="H274" s="83" t="s">
        <v>187</v>
      </c>
      <c r="I274" s="84">
        <f>I275</f>
        <v>1763964</v>
      </c>
      <c r="J274" s="84">
        <f>J275</f>
        <v>565867.16</v>
      </c>
      <c r="K274" s="85">
        <f t="shared" si="25"/>
        <v>1198096.8399999999</v>
      </c>
    </row>
    <row r="275" spans="1:11" s="86" customFormat="1" ht="22.5">
      <c r="A275" s="78" t="s">
        <v>385</v>
      </c>
      <c r="B275" s="79">
        <v>2</v>
      </c>
      <c r="C275" s="80"/>
      <c r="D275" s="81" t="s">
        <v>68</v>
      </c>
      <c r="E275" s="82" t="s">
        <v>201</v>
      </c>
      <c r="F275" s="82" t="s">
        <v>376</v>
      </c>
      <c r="G275" s="82" t="s">
        <v>225</v>
      </c>
      <c r="H275" s="83" t="s">
        <v>187</v>
      </c>
      <c r="I275" s="84">
        <f>I276+I285</f>
        <v>1763964</v>
      </c>
      <c r="J275" s="84">
        <f>J276+J285</f>
        <v>565867.16</v>
      </c>
      <c r="K275" s="85">
        <f t="shared" si="25"/>
        <v>1198096.8399999999</v>
      </c>
    </row>
    <row r="276" spans="1:11" s="86" customFormat="1" ht="12.75">
      <c r="A276" s="78" t="s">
        <v>254</v>
      </c>
      <c r="B276" s="79">
        <v>2</v>
      </c>
      <c r="C276" s="80"/>
      <c r="D276" s="81" t="s">
        <v>68</v>
      </c>
      <c r="E276" s="82" t="s">
        <v>201</v>
      </c>
      <c r="F276" s="82" t="s">
        <v>376</v>
      </c>
      <c r="G276" s="82" t="s">
        <v>225</v>
      </c>
      <c r="H276" s="83" t="s">
        <v>18</v>
      </c>
      <c r="I276" s="84">
        <f>I277+I280+I284</f>
        <v>1758964</v>
      </c>
      <c r="J276" s="84">
        <f>J277+J280+J284</f>
        <v>563897.16</v>
      </c>
      <c r="K276" s="85">
        <f t="shared" si="25"/>
        <v>1195066.8399999999</v>
      </c>
    </row>
    <row r="277" spans="1:11" s="86" customFormat="1" ht="24" customHeight="1">
      <c r="A277" s="78" t="s">
        <v>259</v>
      </c>
      <c r="B277" s="79">
        <v>2</v>
      </c>
      <c r="C277" s="80"/>
      <c r="D277" s="81" t="s">
        <v>68</v>
      </c>
      <c r="E277" s="82" t="s">
        <v>201</v>
      </c>
      <c r="F277" s="82" t="s">
        <v>376</v>
      </c>
      <c r="G277" s="82" t="s">
        <v>225</v>
      </c>
      <c r="H277" s="83" t="s">
        <v>229</v>
      </c>
      <c r="I277" s="84">
        <f>I278+I279</f>
        <v>1539964</v>
      </c>
      <c r="J277" s="84">
        <f>J278+J279</f>
        <v>516994.11</v>
      </c>
      <c r="K277" s="85">
        <f t="shared" si="25"/>
        <v>1022969.89</v>
      </c>
    </row>
    <row r="278" spans="1:11" s="86" customFormat="1" ht="12.75">
      <c r="A278" s="78" t="s">
        <v>260</v>
      </c>
      <c r="B278" s="79">
        <v>2</v>
      </c>
      <c r="C278" s="80"/>
      <c r="D278" s="81" t="s">
        <v>68</v>
      </c>
      <c r="E278" s="82" t="s">
        <v>201</v>
      </c>
      <c r="F278" s="82" t="s">
        <v>376</v>
      </c>
      <c r="G278" s="82" t="s">
        <v>225</v>
      </c>
      <c r="H278" s="83" t="s">
        <v>230</v>
      </c>
      <c r="I278" s="84">
        <v>1182768</v>
      </c>
      <c r="J278" s="87">
        <v>401373.05</v>
      </c>
      <c r="K278" s="85">
        <f t="shared" si="25"/>
        <v>781394.95</v>
      </c>
    </row>
    <row r="279" spans="1:11" s="86" customFormat="1" ht="22.5">
      <c r="A279" s="78" t="s">
        <v>261</v>
      </c>
      <c r="B279" s="79">
        <v>2</v>
      </c>
      <c r="C279" s="80"/>
      <c r="D279" s="81" t="s">
        <v>68</v>
      </c>
      <c r="E279" s="82" t="s">
        <v>201</v>
      </c>
      <c r="F279" s="82" t="s">
        <v>376</v>
      </c>
      <c r="G279" s="82" t="s">
        <v>225</v>
      </c>
      <c r="H279" s="83" t="s">
        <v>231</v>
      </c>
      <c r="I279" s="84">
        <v>357196</v>
      </c>
      <c r="J279" s="87">
        <v>115621.06</v>
      </c>
      <c r="K279" s="85">
        <f t="shared" si="25"/>
        <v>241574.94</v>
      </c>
    </row>
    <row r="280" spans="1:11" s="86" customFormat="1" ht="12.75">
      <c r="A280" s="78" t="s">
        <v>255</v>
      </c>
      <c r="B280" s="79">
        <v>2</v>
      </c>
      <c r="C280" s="80"/>
      <c r="D280" s="81" t="s">
        <v>68</v>
      </c>
      <c r="E280" s="82" t="s">
        <v>201</v>
      </c>
      <c r="F280" s="82" t="s">
        <v>376</v>
      </c>
      <c r="G280" s="82" t="s">
        <v>225</v>
      </c>
      <c r="H280" s="83" t="s">
        <v>227</v>
      </c>
      <c r="I280" s="84">
        <f>I281+I282+I283</f>
        <v>217600</v>
      </c>
      <c r="J280" s="84">
        <f>J281+J282+J283</f>
        <v>46103.05</v>
      </c>
      <c r="K280" s="85">
        <f t="shared" si="25"/>
        <v>171496.95</v>
      </c>
    </row>
    <row r="281" spans="1:11" s="86" customFormat="1" ht="12.75">
      <c r="A281" s="78" t="s">
        <v>262</v>
      </c>
      <c r="B281" s="79">
        <v>2</v>
      </c>
      <c r="C281" s="80"/>
      <c r="D281" s="81" t="s">
        <v>68</v>
      </c>
      <c r="E281" s="82" t="s">
        <v>201</v>
      </c>
      <c r="F281" s="82" t="s">
        <v>376</v>
      </c>
      <c r="G281" s="82" t="s">
        <v>225</v>
      </c>
      <c r="H281" s="83" t="s">
        <v>232</v>
      </c>
      <c r="I281" s="84">
        <v>27000</v>
      </c>
      <c r="J281" s="87">
        <v>4103.05</v>
      </c>
      <c r="K281" s="85">
        <f t="shared" si="25"/>
        <v>22896.95</v>
      </c>
    </row>
    <row r="282" spans="1:11" s="86" customFormat="1" ht="22.5" hidden="1">
      <c r="A282" s="78" t="s">
        <v>266</v>
      </c>
      <c r="B282" s="79">
        <v>2</v>
      </c>
      <c r="C282" s="80"/>
      <c r="D282" s="81" t="s">
        <v>68</v>
      </c>
      <c r="E282" s="82" t="s">
        <v>201</v>
      </c>
      <c r="F282" s="82" t="s">
        <v>376</v>
      </c>
      <c r="G282" s="82" t="s">
        <v>225</v>
      </c>
      <c r="H282" s="83" t="s">
        <v>236</v>
      </c>
      <c r="I282" s="84"/>
      <c r="J282" s="87"/>
      <c r="K282" s="85">
        <f t="shared" si="25"/>
        <v>0</v>
      </c>
    </row>
    <row r="283" spans="1:11" s="86" customFormat="1" ht="12.75">
      <c r="A283" s="78" t="s">
        <v>256</v>
      </c>
      <c r="B283" s="79">
        <v>2</v>
      </c>
      <c r="C283" s="80"/>
      <c r="D283" s="81" t="s">
        <v>68</v>
      </c>
      <c r="E283" s="82" t="s">
        <v>201</v>
      </c>
      <c r="F283" s="82" t="s">
        <v>376</v>
      </c>
      <c r="G283" s="82" t="s">
        <v>225</v>
      </c>
      <c r="H283" s="83" t="s">
        <v>228</v>
      </c>
      <c r="I283" s="84">
        <v>190600</v>
      </c>
      <c r="J283" s="87">
        <v>42000</v>
      </c>
      <c r="K283" s="85">
        <f t="shared" si="25"/>
        <v>148600</v>
      </c>
    </row>
    <row r="284" spans="1:11" s="86" customFormat="1" ht="12.75">
      <c r="A284" s="78" t="s">
        <v>267</v>
      </c>
      <c r="B284" s="79">
        <v>2</v>
      </c>
      <c r="C284" s="80"/>
      <c r="D284" s="81" t="s">
        <v>68</v>
      </c>
      <c r="E284" s="82" t="s">
        <v>201</v>
      </c>
      <c r="F284" s="82" t="s">
        <v>376</v>
      </c>
      <c r="G284" s="82" t="s">
        <v>225</v>
      </c>
      <c r="H284" s="83" t="s">
        <v>237</v>
      </c>
      <c r="I284" s="84">
        <v>1400</v>
      </c>
      <c r="J284" s="87">
        <v>800</v>
      </c>
      <c r="K284" s="85">
        <f t="shared" si="25"/>
        <v>600</v>
      </c>
    </row>
    <row r="285" spans="1:11" s="86" customFormat="1" ht="24.75" customHeight="1">
      <c r="A285" s="78" t="s">
        <v>268</v>
      </c>
      <c r="B285" s="79">
        <v>2</v>
      </c>
      <c r="C285" s="80"/>
      <c r="D285" s="81" t="s">
        <v>68</v>
      </c>
      <c r="E285" s="82" t="s">
        <v>201</v>
      </c>
      <c r="F285" s="82" t="s">
        <v>376</v>
      </c>
      <c r="G285" s="82" t="s">
        <v>225</v>
      </c>
      <c r="H285" s="83" t="s">
        <v>238</v>
      </c>
      <c r="I285" s="84">
        <f>I286+I287</f>
        <v>5000</v>
      </c>
      <c r="J285" s="84">
        <f>J286+J287</f>
        <v>1970</v>
      </c>
      <c r="K285" s="85">
        <f t="shared" si="25"/>
        <v>3030</v>
      </c>
    </row>
    <row r="286" spans="1:11" s="86" customFormat="1" ht="22.5" hidden="1">
      <c r="A286" s="78" t="s">
        <v>269</v>
      </c>
      <c r="B286" s="79">
        <v>2</v>
      </c>
      <c r="C286" s="80"/>
      <c r="D286" s="81" t="s">
        <v>68</v>
      </c>
      <c r="E286" s="82" t="s">
        <v>201</v>
      </c>
      <c r="F286" s="82" t="s">
        <v>376</v>
      </c>
      <c r="G286" s="82" t="s">
        <v>225</v>
      </c>
      <c r="H286" s="83" t="s">
        <v>239</v>
      </c>
      <c r="I286" s="84"/>
      <c r="J286" s="87"/>
      <c r="K286" s="85">
        <f t="shared" si="25"/>
        <v>0</v>
      </c>
    </row>
    <row r="287" spans="1:11" s="86" customFormat="1" ht="22.5">
      <c r="A287" s="78" t="s">
        <v>270</v>
      </c>
      <c r="B287" s="79">
        <v>2</v>
      </c>
      <c r="C287" s="80"/>
      <c r="D287" s="81" t="s">
        <v>68</v>
      </c>
      <c r="E287" s="82" t="s">
        <v>201</v>
      </c>
      <c r="F287" s="82" t="s">
        <v>376</v>
      </c>
      <c r="G287" s="82" t="s">
        <v>225</v>
      </c>
      <c r="H287" s="83" t="s">
        <v>240</v>
      </c>
      <c r="I287" s="84">
        <v>5000</v>
      </c>
      <c r="J287" s="87">
        <v>1970</v>
      </c>
      <c r="K287" s="85">
        <f t="shared" si="25"/>
        <v>3030</v>
      </c>
    </row>
    <row r="288" spans="1:11" s="86" customFormat="1" ht="67.5">
      <c r="A288" s="78" t="s">
        <v>394</v>
      </c>
      <c r="B288" s="79">
        <v>2</v>
      </c>
      <c r="C288" s="80"/>
      <c r="D288" s="81" t="s">
        <v>68</v>
      </c>
      <c r="E288" s="82" t="s">
        <v>201</v>
      </c>
      <c r="F288" s="82" t="s">
        <v>377</v>
      </c>
      <c r="G288" s="82" t="s">
        <v>187</v>
      </c>
      <c r="H288" s="83" t="s">
        <v>187</v>
      </c>
      <c r="I288" s="84">
        <f aca="true" t="shared" si="27" ref="I288:J290">I289</f>
        <v>62253.16</v>
      </c>
      <c r="J288" s="84">
        <f t="shared" si="27"/>
        <v>0</v>
      </c>
      <c r="K288" s="85">
        <f aca="true" t="shared" si="28" ref="K288:K309">IF(ISNUMBER(I288),I288,0)-IF(ISNUMBER(J288),J288,0)</f>
        <v>62253.16</v>
      </c>
    </row>
    <row r="289" spans="1:11" s="86" customFormat="1" ht="22.5">
      <c r="A289" s="78" t="s">
        <v>385</v>
      </c>
      <c r="B289" s="79">
        <v>2</v>
      </c>
      <c r="C289" s="80"/>
      <c r="D289" s="81" t="s">
        <v>68</v>
      </c>
      <c r="E289" s="82" t="s">
        <v>201</v>
      </c>
      <c r="F289" s="82" t="s">
        <v>377</v>
      </c>
      <c r="G289" s="82" t="s">
        <v>225</v>
      </c>
      <c r="H289" s="83" t="s">
        <v>187</v>
      </c>
      <c r="I289" s="84">
        <f t="shared" si="27"/>
        <v>62253.16</v>
      </c>
      <c r="J289" s="84">
        <f t="shared" si="27"/>
        <v>0</v>
      </c>
      <c r="K289" s="85">
        <f t="shared" si="28"/>
        <v>62253.16</v>
      </c>
    </row>
    <row r="290" spans="1:11" s="86" customFormat="1" ht="12.75">
      <c r="A290" s="78" t="s">
        <v>254</v>
      </c>
      <c r="B290" s="79">
        <v>2</v>
      </c>
      <c r="C290" s="80"/>
      <c r="D290" s="81" t="s">
        <v>68</v>
      </c>
      <c r="E290" s="82" t="s">
        <v>201</v>
      </c>
      <c r="F290" s="82" t="s">
        <v>377</v>
      </c>
      <c r="G290" s="82" t="s">
        <v>225</v>
      </c>
      <c r="H290" s="83" t="s">
        <v>18</v>
      </c>
      <c r="I290" s="84">
        <f t="shared" si="27"/>
        <v>62253.16</v>
      </c>
      <c r="J290" s="84">
        <f t="shared" si="27"/>
        <v>0</v>
      </c>
      <c r="K290" s="85">
        <f t="shared" si="28"/>
        <v>62253.16</v>
      </c>
    </row>
    <row r="291" spans="1:11" s="86" customFormat="1" ht="24.75" customHeight="1">
      <c r="A291" s="78" t="s">
        <v>259</v>
      </c>
      <c r="B291" s="79">
        <v>2</v>
      </c>
      <c r="C291" s="80"/>
      <c r="D291" s="81" t="s">
        <v>68</v>
      </c>
      <c r="E291" s="82" t="s">
        <v>201</v>
      </c>
      <c r="F291" s="82" t="s">
        <v>377</v>
      </c>
      <c r="G291" s="82" t="s">
        <v>225</v>
      </c>
      <c r="H291" s="83" t="s">
        <v>229</v>
      </c>
      <c r="I291" s="84">
        <f>I292+I293</f>
        <v>62253.16</v>
      </c>
      <c r="J291" s="84">
        <f>J292+J293</f>
        <v>0</v>
      </c>
      <c r="K291" s="85">
        <f t="shared" si="28"/>
        <v>62253.16</v>
      </c>
    </row>
    <row r="292" spans="1:11" s="86" customFormat="1" ht="12.75">
      <c r="A292" s="78" t="s">
        <v>260</v>
      </c>
      <c r="B292" s="79">
        <v>2</v>
      </c>
      <c r="C292" s="80"/>
      <c r="D292" s="81" t="s">
        <v>68</v>
      </c>
      <c r="E292" s="82" t="s">
        <v>201</v>
      </c>
      <c r="F292" s="82" t="s">
        <v>377</v>
      </c>
      <c r="G292" s="82" t="s">
        <v>225</v>
      </c>
      <c r="H292" s="83" t="s">
        <v>230</v>
      </c>
      <c r="I292" s="84">
        <v>47933.16</v>
      </c>
      <c r="J292" s="87">
        <v>0</v>
      </c>
      <c r="K292" s="85">
        <f t="shared" si="28"/>
        <v>47933.16</v>
      </c>
    </row>
    <row r="293" spans="1:11" s="86" customFormat="1" ht="22.5">
      <c r="A293" s="78" t="s">
        <v>261</v>
      </c>
      <c r="B293" s="79">
        <v>2</v>
      </c>
      <c r="C293" s="80"/>
      <c r="D293" s="81" t="s">
        <v>68</v>
      </c>
      <c r="E293" s="82" t="s">
        <v>201</v>
      </c>
      <c r="F293" s="82" t="s">
        <v>377</v>
      </c>
      <c r="G293" s="82" t="s">
        <v>225</v>
      </c>
      <c r="H293" s="83" t="s">
        <v>231</v>
      </c>
      <c r="I293" s="84">
        <v>14320</v>
      </c>
      <c r="J293" s="87">
        <v>0</v>
      </c>
      <c r="K293" s="85">
        <f t="shared" si="28"/>
        <v>14320</v>
      </c>
    </row>
    <row r="294" spans="1:11" s="86" customFormat="1" ht="90" hidden="1">
      <c r="A294" s="78" t="s">
        <v>272</v>
      </c>
      <c r="B294" s="79">
        <v>2</v>
      </c>
      <c r="C294" s="80"/>
      <c r="D294" s="81" t="s">
        <v>68</v>
      </c>
      <c r="E294" s="82" t="s">
        <v>201</v>
      </c>
      <c r="F294" s="82" t="s">
        <v>206</v>
      </c>
      <c r="G294" s="82" t="s">
        <v>187</v>
      </c>
      <c r="H294" s="83" t="s">
        <v>187</v>
      </c>
      <c r="I294" s="84"/>
      <c r="J294" s="87"/>
      <c r="K294" s="85">
        <f t="shared" si="28"/>
        <v>0</v>
      </c>
    </row>
    <row r="295" spans="1:11" s="86" customFormat="1" ht="33.75" hidden="1">
      <c r="A295" s="78" t="s">
        <v>304</v>
      </c>
      <c r="B295" s="79">
        <v>2</v>
      </c>
      <c r="C295" s="80"/>
      <c r="D295" s="81" t="s">
        <v>68</v>
      </c>
      <c r="E295" s="82" t="s">
        <v>201</v>
      </c>
      <c r="F295" s="82" t="s">
        <v>206</v>
      </c>
      <c r="G295" s="82" t="s">
        <v>226</v>
      </c>
      <c r="H295" s="83" t="s">
        <v>187</v>
      </c>
      <c r="I295" s="84"/>
      <c r="J295" s="87"/>
      <c r="K295" s="85">
        <f t="shared" si="28"/>
        <v>0</v>
      </c>
    </row>
    <row r="296" spans="1:11" s="86" customFormat="1" ht="12.75" hidden="1">
      <c r="A296" s="78" t="s">
        <v>254</v>
      </c>
      <c r="B296" s="79">
        <v>2</v>
      </c>
      <c r="C296" s="80"/>
      <c r="D296" s="81" t="s">
        <v>68</v>
      </c>
      <c r="E296" s="82" t="s">
        <v>201</v>
      </c>
      <c r="F296" s="82" t="s">
        <v>206</v>
      </c>
      <c r="G296" s="82" t="s">
        <v>226</v>
      </c>
      <c r="H296" s="83" t="s">
        <v>18</v>
      </c>
      <c r="I296" s="84"/>
      <c r="J296" s="87"/>
      <c r="K296" s="85">
        <f t="shared" si="28"/>
        <v>0</v>
      </c>
    </row>
    <row r="297" spans="1:11" s="86" customFormat="1" ht="33.75" hidden="1">
      <c r="A297" s="78" t="s">
        <v>259</v>
      </c>
      <c r="B297" s="79">
        <v>2</v>
      </c>
      <c r="C297" s="80"/>
      <c r="D297" s="81" t="s">
        <v>68</v>
      </c>
      <c r="E297" s="82" t="s">
        <v>201</v>
      </c>
      <c r="F297" s="82" t="s">
        <v>206</v>
      </c>
      <c r="G297" s="82" t="s">
        <v>226</v>
      </c>
      <c r="H297" s="83" t="s">
        <v>229</v>
      </c>
      <c r="I297" s="84"/>
      <c r="J297" s="87"/>
      <c r="K297" s="85">
        <f t="shared" si="28"/>
        <v>0</v>
      </c>
    </row>
    <row r="298" spans="1:11" s="86" customFormat="1" ht="12.75" hidden="1">
      <c r="A298" s="78" t="s">
        <v>260</v>
      </c>
      <c r="B298" s="79">
        <v>2</v>
      </c>
      <c r="C298" s="80"/>
      <c r="D298" s="81" t="s">
        <v>68</v>
      </c>
      <c r="E298" s="82" t="s">
        <v>201</v>
      </c>
      <c r="F298" s="82" t="s">
        <v>206</v>
      </c>
      <c r="G298" s="82" t="s">
        <v>226</v>
      </c>
      <c r="H298" s="83" t="s">
        <v>230</v>
      </c>
      <c r="I298" s="84"/>
      <c r="J298" s="87"/>
      <c r="K298" s="85">
        <f t="shared" si="28"/>
        <v>0</v>
      </c>
    </row>
    <row r="299" spans="1:11" s="86" customFormat="1" ht="22.5" hidden="1">
      <c r="A299" s="78" t="s">
        <v>261</v>
      </c>
      <c r="B299" s="79">
        <v>2</v>
      </c>
      <c r="C299" s="80"/>
      <c r="D299" s="81" t="s">
        <v>68</v>
      </c>
      <c r="E299" s="82" t="s">
        <v>201</v>
      </c>
      <c r="F299" s="82" t="s">
        <v>206</v>
      </c>
      <c r="G299" s="82" t="s">
        <v>226</v>
      </c>
      <c r="H299" s="83" t="s">
        <v>231</v>
      </c>
      <c r="I299" s="84"/>
      <c r="J299" s="87"/>
      <c r="K299" s="85">
        <f t="shared" si="28"/>
        <v>0</v>
      </c>
    </row>
    <row r="300" spans="1:11" s="86" customFormat="1" ht="12.75" hidden="1">
      <c r="A300" s="78" t="s">
        <v>255</v>
      </c>
      <c r="B300" s="79">
        <v>2</v>
      </c>
      <c r="C300" s="80"/>
      <c r="D300" s="81" t="s">
        <v>68</v>
      </c>
      <c r="E300" s="82" t="s">
        <v>201</v>
      </c>
      <c r="F300" s="82" t="s">
        <v>206</v>
      </c>
      <c r="G300" s="82" t="s">
        <v>226</v>
      </c>
      <c r="H300" s="83" t="s">
        <v>227</v>
      </c>
      <c r="I300" s="84"/>
      <c r="J300" s="87"/>
      <c r="K300" s="85">
        <f t="shared" si="28"/>
        <v>0</v>
      </c>
    </row>
    <row r="301" spans="1:11" s="86" customFormat="1" ht="12.75" hidden="1">
      <c r="A301" s="78" t="s">
        <v>256</v>
      </c>
      <c r="B301" s="79">
        <v>2</v>
      </c>
      <c r="C301" s="80"/>
      <c r="D301" s="81" t="s">
        <v>68</v>
      </c>
      <c r="E301" s="82" t="s">
        <v>201</v>
      </c>
      <c r="F301" s="82" t="s">
        <v>206</v>
      </c>
      <c r="G301" s="82" t="s">
        <v>226</v>
      </c>
      <c r="H301" s="83" t="s">
        <v>228</v>
      </c>
      <c r="I301" s="84"/>
      <c r="J301" s="87"/>
      <c r="K301" s="85">
        <f t="shared" si="28"/>
        <v>0</v>
      </c>
    </row>
    <row r="302" spans="1:11" s="86" customFormat="1" ht="45" hidden="1">
      <c r="A302" s="78" t="s">
        <v>309</v>
      </c>
      <c r="B302" s="79">
        <v>2</v>
      </c>
      <c r="C302" s="80"/>
      <c r="D302" s="81" t="s">
        <v>68</v>
      </c>
      <c r="E302" s="82" t="s">
        <v>202</v>
      </c>
      <c r="F302" s="82" t="s">
        <v>187</v>
      </c>
      <c r="G302" s="82" t="s">
        <v>187</v>
      </c>
      <c r="H302" s="83" t="s">
        <v>187</v>
      </c>
      <c r="I302" s="84"/>
      <c r="J302" s="87"/>
      <c r="K302" s="85">
        <f t="shared" si="28"/>
        <v>0</v>
      </c>
    </row>
    <row r="303" spans="1:11" s="86" customFormat="1" ht="22.5" hidden="1">
      <c r="A303" s="78" t="s">
        <v>310</v>
      </c>
      <c r="B303" s="79">
        <v>2</v>
      </c>
      <c r="C303" s="80"/>
      <c r="D303" s="81" t="s">
        <v>68</v>
      </c>
      <c r="E303" s="82" t="s">
        <v>202</v>
      </c>
      <c r="F303" s="82" t="s">
        <v>223</v>
      </c>
      <c r="G303" s="82" t="s">
        <v>187</v>
      </c>
      <c r="H303" s="83" t="s">
        <v>187</v>
      </c>
      <c r="I303" s="84"/>
      <c r="J303" s="87"/>
      <c r="K303" s="85">
        <f t="shared" si="28"/>
        <v>0</v>
      </c>
    </row>
    <row r="304" spans="1:11" s="86" customFormat="1" ht="12.75" hidden="1">
      <c r="A304" s="78" t="s">
        <v>267</v>
      </c>
      <c r="B304" s="79">
        <v>2</v>
      </c>
      <c r="C304" s="80"/>
      <c r="D304" s="81" t="s">
        <v>68</v>
      </c>
      <c r="E304" s="82" t="s">
        <v>202</v>
      </c>
      <c r="F304" s="82" t="s">
        <v>223</v>
      </c>
      <c r="G304" s="82" t="s">
        <v>224</v>
      </c>
      <c r="H304" s="83" t="s">
        <v>187</v>
      </c>
      <c r="I304" s="84"/>
      <c r="J304" s="87"/>
      <c r="K304" s="85">
        <f t="shared" si="28"/>
        <v>0</v>
      </c>
    </row>
    <row r="305" spans="1:11" s="86" customFormat="1" ht="12.75" hidden="1">
      <c r="A305" s="78" t="s">
        <v>254</v>
      </c>
      <c r="B305" s="79">
        <v>2</v>
      </c>
      <c r="C305" s="80"/>
      <c r="D305" s="81" t="s">
        <v>68</v>
      </c>
      <c r="E305" s="82" t="s">
        <v>202</v>
      </c>
      <c r="F305" s="82" t="s">
        <v>223</v>
      </c>
      <c r="G305" s="82" t="s">
        <v>224</v>
      </c>
      <c r="H305" s="83" t="s">
        <v>18</v>
      </c>
      <c r="I305" s="84"/>
      <c r="J305" s="87"/>
      <c r="K305" s="85">
        <f t="shared" si="28"/>
        <v>0</v>
      </c>
    </row>
    <row r="306" spans="1:11" s="86" customFormat="1" ht="22.5" hidden="1">
      <c r="A306" s="78" t="s">
        <v>311</v>
      </c>
      <c r="B306" s="79">
        <v>2</v>
      </c>
      <c r="C306" s="80"/>
      <c r="D306" s="81" t="s">
        <v>68</v>
      </c>
      <c r="E306" s="82" t="s">
        <v>202</v>
      </c>
      <c r="F306" s="82" t="s">
        <v>223</v>
      </c>
      <c r="G306" s="82" t="s">
        <v>224</v>
      </c>
      <c r="H306" s="83" t="s">
        <v>248</v>
      </c>
      <c r="I306" s="84"/>
      <c r="J306" s="87"/>
      <c r="K306" s="85">
        <f t="shared" si="28"/>
        <v>0</v>
      </c>
    </row>
    <row r="307" spans="1:11" s="86" customFormat="1" ht="33.75" hidden="1">
      <c r="A307" s="78" t="s">
        <v>312</v>
      </c>
      <c r="B307" s="79">
        <v>2</v>
      </c>
      <c r="C307" s="80"/>
      <c r="D307" s="81" t="s">
        <v>68</v>
      </c>
      <c r="E307" s="82" t="s">
        <v>202</v>
      </c>
      <c r="F307" s="82" t="s">
        <v>223</v>
      </c>
      <c r="G307" s="82" t="s">
        <v>224</v>
      </c>
      <c r="H307" s="83" t="s">
        <v>249</v>
      </c>
      <c r="I307" s="84"/>
      <c r="J307" s="87"/>
      <c r="K307" s="85">
        <f t="shared" si="28"/>
        <v>0</v>
      </c>
    </row>
    <row r="308" spans="1:11" s="86" customFormat="1" ht="9" customHeight="1" thickBot="1">
      <c r="A308" s="94"/>
      <c r="B308" s="79"/>
      <c r="C308" s="79"/>
      <c r="D308" s="89"/>
      <c r="E308" s="89"/>
      <c r="F308" s="89"/>
      <c r="G308" s="89"/>
      <c r="H308" s="89"/>
      <c r="I308" s="89"/>
      <c r="J308" s="89"/>
      <c r="K308" s="95"/>
    </row>
    <row r="309" spans="1:11" s="86" customFormat="1" ht="23.25" thickBot="1">
      <c r="A309" s="96" t="s">
        <v>27</v>
      </c>
      <c r="B309" s="79"/>
      <c r="C309" s="97">
        <v>450</v>
      </c>
      <c r="D309" s="129" t="s">
        <v>26</v>
      </c>
      <c r="E309" s="130"/>
      <c r="F309" s="130"/>
      <c r="G309" s="130"/>
      <c r="H309" s="131"/>
      <c r="I309" s="98">
        <f>Лист1!I15-Лист2!I7</f>
        <v>-1049527.5899999961</v>
      </c>
      <c r="J309" s="98">
        <f>Лист1!J15-Лист2!J7</f>
        <v>1947890.330000002</v>
      </c>
      <c r="K309" s="99">
        <f t="shared" si="28"/>
        <v>-2997417.919999998</v>
      </c>
    </row>
    <row r="310" s="86" customFormat="1" ht="12.75"/>
    <row r="311" spans="8:10" s="86" customFormat="1" ht="12.75" hidden="1">
      <c r="H311" s="86">
        <v>225</v>
      </c>
      <c r="I311" s="100">
        <f>I28+I64+I93+I106+I155+I176+I182+I203+I225+I256</f>
        <v>3458658.0300000003</v>
      </c>
      <c r="J311" s="100">
        <f>J28+J64+J93+J106+J155+J176+J182+J203+J225+J256</f>
        <v>859562.6</v>
      </c>
    </row>
    <row r="312" spans="8:10" s="86" customFormat="1" ht="12.75" hidden="1">
      <c r="H312" s="86">
        <v>226</v>
      </c>
      <c r="I312" s="100">
        <f>I15+I29+I46+I65+I83+I88+I107+I122+I183+I204+I226+I257+I271+I283</f>
        <v>7409527.92</v>
      </c>
      <c r="J312" s="100">
        <f>J15+J29+J46+J65+J83+J88+J107+J122+J183+J204+J226+J257+J271+J283</f>
        <v>1737044.4100000001</v>
      </c>
    </row>
    <row r="313" spans="8:10" s="86" customFormat="1" ht="12.75" hidden="1">
      <c r="H313" s="86">
        <v>290</v>
      </c>
      <c r="I313" s="100">
        <f>I30+I47+I54+I66+I116+I184+I205+I238+I258+I272+I284</f>
        <v>910648.2</v>
      </c>
      <c r="J313" s="100">
        <f>J30+J47+J54+J66+J116+J184+J205+J238+J258+J272+J284</f>
        <v>233164.55000000002</v>
      </c>
    </row>
    <row r="314" s="86" customFormat="1" ht="12.75" hidden="1"/>
    <row r="315" spans="7:10" s="86" customFormat="1" ht="12.75" hidden="1">
      <c r="G315" s="86" t="s">
        <v>417</v>
      </c>
      <c r="I315" s="100">
        <f>I76+I84+I89+I124+I129+I161+I166+I172+I177+I187+I233+I239+I262+I267+I192+I245+I273+I151+I228</f>
        <v>36606821.87</v>
      </c>
      <c r="J315" s="100">
        <f>J76+J84+J89+J124+J129+J161+J166+J172+J177+J187+J233+J239+J262+J267+J192+J245+J273+J151+J228</f>
        <v>11112680.7</v>
      </c>
    </row>
    <row r="316" s="86" customFormat="1" ht="12.75"/>
    <row r="317" s="86" customFormat="1" ht="12.75"/>
    <row r="318" s="86" customFormat="1" ht="12.75"/>
    <row r="319" s="86" customFormat="1" ht="12.75"/>
  </sheetData>
  <sheetProtection/>
  <mergeCells count="6">
    <mergeCell ref="D7:H7"/>
    <mergeCell ref="D309:H309"/>
    <mergeCell ref="D3:H3"/>
    <mergeCell ref="D4:H4"/>
    <mergeCell ref="D5:H5"/>
    <mergeCell ref="D6:H6"/>
  </mergeCells>
  <printOptions/>
  <pageMargins left="0.57" right="0.1968503937007874" top="0.55" bottom="0.56" header="0" footer="0.17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showGridLines="0" zoomScalePageLayoutView="0" workbookViewId="0" topLeftCell="A1">
      <selection activeCell="I12" sqref="I12"/>
    </sheetView>
  </sheetViews>
  <sheetFormatPr defaultColWidth="9.00390625" defaultRowHeight="12.75"/>
  <cols>
    <col min="1" max="1" width="22.25390625" style="2" customWidth="1"/>
    <col min="2" max="2" width="4.625" style="2" hidden="1" customWidth="1"/>
    <col min="3" max="3" width="4.75390625" style="2" customWidth="1"/>
    <col min="4" max="4" width="3.625" style="2" customWidth="1"/>
    <col min="5" max="5" width="7.625" style="2" customWidth="1"/>
    <col min="6" max="6" width="2.625" style="2" customWidth="1"/>
    <col min="7" max="7" width="4.125" style="2" customWidth="1"/>
    <col min="8" max="8" width="3.625" style="2" customWidth="1"/>
    <col min="9" max="9" width="19.00390625" style="1" customWidth="1"/>
    <col min="10" max="10" width="13.375" style="1" customWidth="1"/>
    <col min="11" max="11" width="13.875" style="0" customWidth="1"/>
  </cols>
  <sheetData>
    <row r="1" ht="12.75">
      <c r="J1" s="34" t="s">
        <v>42</v>
      </c>
    </row>
    <row r="2" spans="1:11" ht="15">
      <c r="A2" s="28" t="s">
        <v>41</v>
      </c>
      <c r="B2" s="28"/>
      <c r="D2" s="11"/>
      <c r="E2" s="11"/>
      <c r="F2" s="11"/>
      <c r="G2" s="11"/>
      <c r="H2" s="11"/>
      <c r="I2" s="10"/>
      <c r="K2" s="34"/>
    </row>
    <row r="3" spans="1:11" ht="11.25" customHeight="1">
      <c r="A3" s="27"/>
      <c r="B3" s="27"/>
      <c r="C3" s="31"/>
      <c r="D3" s="14"/>
      <c r="E3" s="14"/>
      <c r="F3" s="14"/>
      <c r="G3" s="14"/>
      <c r="H3" s="14"/>
      <c r="I3" s="15"/>
      <c r="J3" s="15"/>
      <c r="K3" s="16"/>
    </row>
    <row r="4" spans="1:11" ht="12.75">
      <c r="A4" s="7"/>
      <c r="B4" s="7"/>
      <c r="C4" s="8" t="s">
        <v>12</v>
      </c>
      <c r="D4" s="102" t="s">
        <v>9</v>
      </c>
      <c r="E4" s="103"/>
      <c r="F4" s="103"/>
      <c r="G4" s="103"/>
      <c r="H4" s="104"/>
      <c r="I4" s="6" t="s">
        <v>46</v>
      </c>
      <c r="J4" s="40"/>
      <c r="K4" s="39" t="s">
        <v>32</v>
      </c>
    </row>
    <row r="5" spans="1:11" ht="10.5" customHeight="1">
      <c r="A5" s="8" t="s">
        <v>6</v>
      </c>
      <c r="B5" s="8"/>
      <c r="C5" s="8" t="s">
        <v>13</v>
      </c>
      <c r="D5" s="105" t="s">
        <v>10</v>
      </c>
      <c r="E5" s="106"/>
      <c r="F5" s="106"/>
      <c r="G5" s="106"/>
      <c r="H5" s="132"/>
      <c r="I5" s="6" t="s">
        <v>47</v>
      </c>
      <c r="J5" s="6" t="s">
        <v>36</v>
      </c>
      <c r="K5" s="17" t="s">
        <v>4</v>
      </c>
    </row>
    <row r="6" spans="1:11" ht="10.5" customHeight="1">
      <c r="A6" s="8"/>
      <c r="B6" s="8"/>
      <c r="C6" s="8" t="s">
        <v>14</v>
      </c>
      <c r="D6" s="105" t="s">
        <v>59</v>
      </c>
      <c r="E6" s="106"/>
      <c r="F6" s="106"/>
      <c r="G6" s="106"/>
      <c r="H6" s="132"/>
      <c r="I6" s="6" t="s">
        <v>4</v>
      </c>
      <c r="J6" s="6"/>
      <c r="K6" s="17"/>
    </row>
    <row r="7" spans="1:11" ht="10.5" customHeight="1">
      <c r="A7" s="8"/>
      <c r="B7" s="8"/>
      <c r="C7" s="8"/>
      <c r="D7" s="105" t="s">
        <v>60</v>
      </c>
      <c r="E7" s="106"/>
      <c r="F7" s="106"/>
      <c r="G7" s="106"/>
      <c r="H7" s="132"/>
      <c r="I7" s="6"/>
      <c r="J7" s="6"/>
      <c r="K7" s="17"/>
    </row>
    <row r="8" spans="1:11" ht="10.5" customHeight="1">
      <c r="A8" s="8"/>
      <c r="B8" s="8"/>
      <c r="C8" s="8"/>
      <c r="D8" s="133" t="s">
        <v>61</v>
      </c>
      <c r="E8" s="134"/>
      <c r="F8" s="134"/>
      <c r="G8" s="134"/>
      <c r="H8" s="135"/>
      <c r="I8" s="6"/>
      <c r="J8" s="6"/>
      <c r="K8" s="17"/>
    </row>
    <row r="9" spans="1:11" ht="9.75" customHeight="1" thickBot="1">
      <c r="A9" s="4">
        <v>1</v>
      </c>
      <c r="B9" s="43"/>
      <c r="C9" s="9">
        <v>2</v>
      </c>
      <c r="D9" s="139">
        <v>3</v>
      </c>
      <c r="E9" s="140"/>
      <c r="F9" s="140"/>
      <c r="G9" s="140"/>
      <c r="H9" s="141"/>
      <c r="I9" s="5" t="s">
        <v>2</v>
      </c>
      <c r="J9" s="5" t="s">
        <v>38</v>
      </c>
      <c r="K9" s="18" t="s">
        <v>39</v>
      </c>
    </row>
    <row r="10" spans="1:11" ht="31.5" customHeight="1">
      <c r="A10" s="47" t="s">
        <v>15</v>
      </c>
      <c r="B10" s="32"/>
      <c r="C10" s="48" t="s">
        <v>19</v>
      </c>
      <c r="D10" s="142" t="s">
        <v>45</v>
      </c>
      <c r="E10" s="143"/>
      <c r="F10" s="143"/>
      <c r="G10" s="143"/>
      <c r="H10" s="144"/>
      <c r="I10" s="44">
        <f>I12+I20+I22</f>
        <v>1049527.5900000036</v>
      </c>
      <c r="J10" s="44">
        <f>J12+J20+J22</f>
        <v>-1947890.3299999982</v>
      </c>
      <c r="K10" s="44">
        <f>K12+K20+K22</f>
        <v>2997417.920000002</v>
      </c>
    </row>
    <row r="11" spans="1:11" ht="18" customHeight="1">
      <c r="A11" s="47" t="s">
        <v>22</v>
      </c>
      <c r="B11" s="32"/>
      <c r="C11" s="48"/>
      <c r="D11" s="142"/>
      <c r="E11" s="143"/>
      <c r="F11" s="143"/>
      <c r="G11" s="143"/>
      <c r="H11" s="144"/>
      <c r="I11" s="44"/>
      <c r="J11" s="45"/>
      <c r="K11" s="46"/>
    </row>
    <row r="12" spans="1:11" ht="22.5">
      <c r="A12" s="47" t="s">
        <v>28</v>
      </c>
      <c r="B12" s="32"/>
      <c r="C12" s="48" t="s">
        <v>23</v>
      </c>
      <c r="D12" s="142" t="s">
        <v>45</v>
      </c>
      <c r="E12" s="143"/>
      <c r="F12" s="143"/>
      <c r="G12" s="143"/>
      <c r="H12" s="144"/>
      <c r="I12" s="44">
        <f>I13</f>
        <v>0</v>
      </c>
      <c r="J12" s="45">
        <f>J13</f>
        <v>0</v>
      </c>
      <c r="K12" s="46">
        <f>K13</f>
        <v>0</v>
      </c>
    </row>
    <row r="13" spans="1:11" ht="12.75">
      <c r="A13" s="49" t="s">
        <v>51</v>
      </c>
      <c r="B13" s="32">
        <v>3</v>
      </c>
      <c r="C13" s="48"/>
      <c r="D13" s="52"/>
      <c r="E13" s="53"/>
      <c r="F13" s="53"/>
      <c r="G13" s="53"/>
      <c r="H13" s="50"/>
      <c r="I13" s="44">
        <v>0</v>
      </c>
      <c r="J13" s="45">
        <v>0</v>
      </c>
      <c r="K13" s="46">
        <f>IF(ISNUMBER(I13),I13,0)-IF(ISNUMBER(J13),J13,0)</f>
        <v>0</v>
      </c>
    </row>
    <row r="14" spans="1:11" ht="33.75">
      <c r="A14" s="49" t="s">
        <v>317</v>
      </c>
      <c r="B14" s="32">
        <v>3</v>
      </c>
      <c r="C14" s="48"/>
      <c r="D14" s="52" t="s">
        <v>68</v>
      </c>
      <c r="E14" s="53" t="s">
        <v>313</v>
      </c>
      <c r="F14" s="53" t="s">
        <v>122</v>
      </c>
      <c r="G14" s="53" t="s">
        <v>126</v>
      </c>
      <c r="H14" s="50" t="s">
        <v>66</v>
      </c>
      <c r="I14" s="44">
        <v>0</v>
      </c>
      <c r="J14" s="45">
        <v>0</v>
      </c>
      <c r="K14" s="46">
        <f aca="true" t="shared" si="0" ref="K14:K19">IF(ISNUMBER(I14),I14,0)-IF(ISNUMBER(J14),J14,0)</f>
        <v>0</v>
      </c>
    </row>
    <row r="15" spans="1:11" ht="33.75">
      <c r="A15" s="49" t="s">
        <v>317</v>
      </c>
      <c r="B15" s="32">
        <v>3</v>
      </c>
      <c r="C15" s="48"/>
      <c r="D15" s="52" t="s">
        <v>68</v>
      </c>
      <c r="E15" s="53" t="s">
        <v>313</v>
      </c>
      <c r="F15" s="53" t="s">
        <v>122</v>
      </c>
      <c r="G15" s="53" t="s">
        <v>126</v>
      </c>
      <c r="H15" s="50" t="s">
        <v>315</v>
      </c>
      <c r="I15" s="44">
        <v>0</v>
      </c>
      <c r="J15" s="45">
        <v>0</v>
      </c>
      <c r="K15" s="46">
        <f t="shared" si="0"/>
        <v>0</v>
      </c>
    </row>
    <row r="16" spans="1:11" ht="33.75">
      <c r="A16" s="49" t="s">
        <v>317</v>
      </c>
      <c r="B16" s="32">
        <v>3</v>
      </c>
      <c r="C16" s="48"/>
      <c r="D16" s="52" t="s">
        <v>68</v>
      </c>
      <c r="E16" s="53" t="s">
        <v>313</v>
      </c>
      <c r="F16" s="53" t="s">
        <v>124</v>
      </c>
      <c r="G16" s="53" t="s">
        <v>126</v>
      </c>
      <c r="H16" s="50" t="s">
        <v>316</v>
      </c>
      <c r="I16" s="44">
        <v>0</v>
      </c>
      <c r="J16" s="45">
        <v>0</v>
      </c>
      <c r="K16" s="46">
        <f t="shared" si="0"/>
        <v>0</v>
      </c>
    </row>
    <row r="17" spans="1:11" ht="67.5">
      <c r="A17" s="49" t="s">
        <v>318</v>
      </c>
      <c r="B17" s="32">
        <v>3</v>
      </c>
      <c r="C17" s="48"/>
      <c r="D17" s="52" t="s">
        <v>68</v>
      </c>
      <c r="E17" s="53" t="s">
        <v>314</v>
      </c>
      <c r="F17" s="53" t="s">
        <v>122</v>
      </c>
      <c r="G17" s="53" t="s">
        <v>126</v>
      </c>
      <c r="H17" s="50" t="s">
        <v>66</v>
      </c>
      <c r="I17" s="44">
        <v>0</v>
      </c>
      <c r="J17" s="45">
        <v>0</v>
      </c>
      <c r="K17" s="46">
        <f>IF(ISNUMBER(I17),I17,0)-IF(ISNUMBER(J17),J17,0)</f>
        <v>0</v>
      </c>
    </row>
    <row r="18" spans="1:11" ht="67.5">
      <c r="A18" s="49" t="s">
        <v>318</v>
      </c>
      <c r="B18" s="32">
        <v>3</v>
      </c>
      <c r="C18" s="48"/>
      <c r="D18" s="52" t="s">
        <v>68</v>
      </c>
      <c r="E18" s="53" t="s">
        <v>314</v>
      </c>
      <c r="F18" s="53" t="s">
        <v>122</v>
      </c>
      <c r="G18" s="53" t="s">
        <v>126</v>
      </c>
      <c r="H18" s="50" t="s">
        <v>315</v>
      </c>
      <c r="I18" s="44">
        <v>0</v>
      </c>
      <c r="J18" s="45">
        <v>0</v>
      </c>
      <c r="K18" s="46">
        <f t="shared" si="0"/>
        <v>0</v>
      </c>
    </row>
    <row r="19" spans="1:11" ht="67.5">
      <c r="A19" s="49" t="s">
        <v>318</v>
      </c>
      <c r="B19" s="32">
        <v>3</v>
      </c>
      <c r="C19" s="48"/>
      <c r="D19" s="52" t="s">
        <v>68</v>
      </c>
      <c r="E19" s="53" t="s">
        <v>314</v>
      </c>
      <c r="F19" s="53" t="s">
        <v>124</v>
      </c>
      <c r="G19" s="53" t="s">
        <v>126</v>
      </c>
      <c r="H19" s="50" t="s">
        <v>316</v>
      </c>
      <c r="I19" s="44">
        <v>0</v>
      </c>
      <c r="J19" s="45">
        <v>0</v>
      </c>
      <c r="K19" s="46">
        <f t="shared" si="0"/>
        <v>0</v>
      </c>
    </row>
    <row r="20" spans="1:11" ht="21" customHeight="1">
      <c r="A20" s="47" t="s">
        <v>29</v>
      </c>
      <c r="B20" s="32"/>
      <c r="C20" s="48" t="s">
        <v>24</v>
      </c>
      <c r="D20" s="110" t="s">
        <v>45</v>
      </c>
      <c r="E20" s="111"/>
      <c r="F20" s="111"/>
      <c r="G20" s="111"/>
      <c r="H20" s="112"/>
      <c r="I20" s="44"/>
      <c r="J20" s="45"/>
      <c r="K20" s="46"/>
    </row>
    <row r="21" spans="1:11" ht="12" customHeight="1">
      <c r="A21" s="47" t="s">
        <v>21</v>
      </c>
      <c r="B21" s="32"/>
      <c r="C21" s="51"/>
      <c r="D21" s="54"/>
      <c r="E21" s="55"/>
      <c r="F21" s="55"/>
      <c r="G21" s="55"/>
      <c r="H21" s="56"/>
      <c r="I21" s="44"/>
      <c r="J21" s="45"/>
      <c r="K21" s="46"/>
    </row>
    <row r="22" spans="1:11" ht="22.5">
      <c r="A22" s="47" t="s">
        <v>25</v>
      </c>
      <c r="B22" s="32">
        <v>4</v>
      </c>
      <c r="C22" s="48" t="s">
        <v>20</v>
      </c>
      <c r="D22" s="52"/>
      <c r="E22" s="53"/>
      <c r="F22" s="53"/>
      <c r="G22" s="53"/>
      <c r="H22" s="50"/>
      <c r="I22" s="44">
        <f>+I23</f>
        <v>1049527.5900000036</v>
      </c>
      <c r="J22" s="45">
        <f>+J23</f>
        <v>-1947890.3299999982</v>
      </c>
      <c r="K22" s="46">
        <f>IF(ISNUMBER(I22),I22,0)-IF(ISNUMBER(J22),J22,0)</f>
        <v>2997417.920000002</v>
      </c>
    </row>
    <row r="23" spans="1:11" ht="33.75">
      <c r="A23" s="47" t="s">
        <v>323</v>
      </c>
      <c r="B23" s="32">
        <v>4</v>
      </c>
      <c r="C23" s="48" t="s">
        <v>20</v>
      </c>
      <c r="D23" s="52" t="s">
        <v>68</v>
      </c>
      <c r="E23" s="53" t="s">
        <v>319</v>
      </c>
      <c r="F23" s="53" t="s">
        <v>122</v>
      </c>
      <c r="G23" s="53" t="s">
        <v>126</v>
      </c>
      <c r="H23" s="50" t="s">
        <v>66</v>
      </c>
      <c r="I23" s="44">
        <f>+I24+I27</f>
        <v>1049527.5900000036</v>
      </c>
      <c r="J23" s="45">
        <f>+J24+J27</f>
        <v>-1947890.3299999982</v>
      </c>
      <c r="K23" s="46">
        <f aca="true" t="shared" si="1" ref="K23:K29">IF(ISNUMBER(I23),I23,0)-IF(ISNUMBER(J23),J23,0)</f>
        <v>2997417.920000002</v>
      </c>
    </row>
    <row r="24" spans="1:11" ht="33.75">
      <c r="A24" s="47" t="s">
        <v>323</v>
      </c>
      <c r="B24" s="32">
        <v>4</v>
      </c>
      <c r="C24" s="48" t="s">
        <v>20</v>
      </c>
      <c r="D24" s="52" t="s">
        <v>68</v>
      </c>
      <c r="E24" s="53" t="s">
        <v>319</v>
      </c>
      <c r="F24" s="53" t="s">
        <v>122</v>
      </c>
      <c r="G24" s="53" t="s">
        <v>126</v>
      </c>
      <c r="H24" s="50" t="s">
        <v>321</v>
      </c>
      <c r="I24" s="44">
        <f>I25</f>
        <v>-47830826.48</v>
      </c>
      <c r="J24" s="45">
        <f>J25</f>
        <v>-17507782.65</v>
      </c>
      <c r="K24" s="46">
        <f t="shared" si="1"/>
        <v>-30323043.83</v>
      </c>
    </row>
    <row r="25" spans="1:11" ht="33.75">
      <c r="A25" s="47" t="s">
        <v>324</v>
      </c>
      <c r="B25" s="32">
        <v>4</v>
      </c>
      <c r="C25" s="48" t="s">
        <v>187</v>
      </c>
      <c r="D25" s="52" t="s">
        <v>68</v>
      </c>
      <c r="E25" s="53" t="s">
        <v>320</v>
      </c>
      <c r="F25" s="53" t="s">
        <v>122</v>
      </c>
      <c r="G25" s="53" t="s">
        <v>126</v>
      </c>
      <c r="H25" s="50" t="s">
        <v>321</v>
      </c>
      <c r="I25" s="44">
        <f>I26</f>
        <v>-47830826.48</v>
      </c>
      <c r="J25" s="45">
        <f>J26</f>
        <v>-17507782.65</v>
      </c>
      <c r="K25" s="46">
        <f t="shared" si="1"/>
        <v>-30323043.83</v>
      </c>
    </row>
    <row r="26" spans="1:11" ht="33.75">
      <c r="A26" s="47" t="s">
        <v>324</v>
      </c>
      <c r="B26" s="32">
        <v>4</v>
      </c>
      <c r="C26" s="48" t="s">
        <v>187</v>
      </c>
      <c r="D26" s="52" t="s">
        <v>68</v>
      </c>
      <c r="E26" s="53" t="s">
        <v>320</v>
      </c>
      <c r="F26" s="53" t="s">
        <v>124</v>
      </c>
      <c r="G26" s="53" t="s">
        <v>126</v>
      </c>
      <c r="H26" s="50" t="s">
        <v>321</v>
      </c>
      <c r="I26" s="44">
        <v>-47830826.48</v>
      </c>
      <c r="J26" s="45">
        <v>-17507782.65</v>
      </c>
      <c r="K26" s="46">
        <f t="shared" si="1"/>
        <v>-30323043.83</v>
      </c>
    </row>
    <row r="27" spans="1:11" ht="33.75">
      <c r="A27" s="47" t="s">
        <v>323</v>
      </c>
      <c r="B27" s="32">
        <v>4</v>
      </c>
      <c r="C27" s="48" t="s">
        <v>20</v>
      </c>
      <c r="D27" s="52" t="s">
        <v>68</v>
      </c>
      <c r="E27" s="53" t="s">
        <v>319</v>
      </c>
      <c r="F27" s="53" t="s">
        <v>122</v>
      </c>
      <c r="G27" s="53" t="s">
        <v>126</v>
      </c>
      <c r="H27" s="50" t="s">
        <v>322</v>
      </c>
      <c r="I27" s="44">
        <f>I28</f>
        <v>48880354.07</v>
      </c>
      <c r="J27" s="45">
        <f>J28</f>
        <v>15559892.32</v>
      </c>
      <c r="K27" s="46">
        <f t="shared" si="1"/>
        <v>33320461.75</v>
      </c>
    </row>
    <row r="28" spans="1:11" ht="33.75">
      <c r="A28" s="47" t="s">
        <v>324</v>
      </c>
      <c r="B28" s="32">
        <v>4</v>
      </c>
      <c r="C28" s="48" t="s">
        <v>187</v>
      </c>
      <c r="D28" s="52" t="s">
        <v>68</v>
      </c>
      <c r="E28" s="53" t="s">
        <v>320</v>
      </c>
      <c r="F28" s="53" t="s">
        <v>122</v>
      </c>
      <c r="G28" s="53" t="s">
        <v>126</v>
      </c>
      <c r="H28" s="50" t="s">
        <v>322</v>
      </c>
      <c r="I28" s="44">
        <f>I29</f>
        <v>48880354.07</v>
      </c>
      <c r="J28" s="45">
        <f>J29</f>
        <v>15559892.32</v>
      </c>
      <c r="K28" s="46">
        <f t="shared" si="1"/>
        <v>33320461.75</v>
      </c>
    </row>
    <row r="29" spans="1:11" ht="33.75">
      <c r="A29" s="47" t="s">
        <v>324</v>
      </c>
      <c r="B29" s="32">
        <v>4</v>
      </c>
      <c r="C29" s="48" t="s">
        <v>187</v>
      </c>
      <c r="D29" s="52" t="s">
        <v>68</v>
      </c>
      <c r="E29" s="53" t="s">
        <v>320</v>
      </c>
      <c r="F29" s="53" t="s">
        <v>124</v>
      </c>
      <c r="G29" s="53" t="s">
        <v>126</v>
      </c>
      <c r="H29" s="50" t="s">
        <v>322</v>
      </c>
      <c r="I29" s="44">
        <v>48880354.07</v>
      </c>
      <c r="J29" s="45">
        <v>15559892.32</v>
      </c>
      <c r="K29" s="46">
        <f t="shared" si="1"/>
        <v>33320461.75</v>
      </c>
    </row>
    <row r="30" spans="1:11" ht="22.5" hidden="1">
      <c r="A30" s="47" t="s">
        <v>64</v>
      </c>
      <c r="B30" s="32"/>
      <c r="C30" s="48" t="s">
        <v>62</v>
      </c>
      <c r="D30" s="52"/>
      <c r="E30" s="53"/>
      <c r="F30" s="53"/>
      <c r="G30" s="53"/>
      <c r="H30" s="50"/>
      <c r="I30" s="44"/>
      <c r="J30" s="45"/>
      <c r="K30" s="46">
        <f>IF(ISNUMBER(I30),I30,0)-IF(ISNUMBER(J30),J30,0)</f>
        <v>0</v>
      </c>
    </row>
    <row r="31" spans="1:11" ht="22.5" hidden="1">
      <c r="A31" s="47" t="s">
        <v>65</v>
      </c>
      <c r="B31" s="32"/>
      <c r="C31" s="48" t="s">
        <v>63</v>
      </c>
      <c r="D31" s="52"/>
      <c r="E31" s="53"/>
      <c r="F31" s="53"/>
      <c r="G31" s="53"/>
      <c r="H31" s="50"/>
      <c r="I31" s="44"/>
      <c r="J31" s="45"/>
      <c r="K31" s="46">
        <f>IF(ISNUMBER(I31),I31,0)-IF(ISNUMBER(J31),J31,0)</f>
        <v>0</v>
      </c>
    </row>
    <row r="32" spans="1:11" ht="12.75">
      <c r="A32" s="75"/>
      <c r="B32" s="32"/>
      <c r="C32" s="76"/>
      <c r="D32" s="76"/>
      <c r="E32" s="76"/>
      <c r="F32" s="76"/>
      <c r="G32" s="76"/>
      <c r="H32" s="76"/>
      <c r="I32" s="77"/>
      <c r="J32" s="77"/>
      <c r="K32" s="77"/>
    </row>
    <row r="33" spans="1:11" ht="12.75" customHeight="1">
      <c r="A33" s="22" t="s">
        <v>330</v>
      </c>
      <c r="B33" s="22"/>
      <c r="C33" s="36"/>
      <c r="D33" s="24"/>
      <c r="E33" s="24"/>
      <c r="F33" s="24"/>
      <c r="G33" s="24"/>
      <c r="H33" s="24"/>
      <c r="I33" s="24"/>
      <c r="J33" s="24"/>
      <c r="K33" s="24"/>
    </row>
    <row r="34" spans="1:11" ht="10.5" customHeight="1">
      <c r="A34" s="11" t="s">
        <v>331</v>
      </c>
      <c r="B34" s="11"/>
      <c r="C34" s="36"/>
      <c r="D34" s="24"/>
      <c r="E34" s="24"/>
      <c r="F34" s="24"/>
      <c r="G34" s="24"/>
      <c r="H34" s="24"/>
      <c r="I34" s="24"/>
      <c r="J34" s="24"/>
      <c r="K34" s="24"/>
    </row>
    <row r="35" spans="1:11" ht="24.75" customHeight="1">
      <c r="A35" s="11"/>
      <c r="B35" s="11"/>
      <c r="C35" s="36"/>
      <c r="D35" s="24"/>
      <c r="E35" s="24"/>
      <c r="F35" s="24"/>
      <c r="G35" s="24"/>
      <c r="H35" s="24"/>
      <c r="I35" s="24"/>
      <c r="J35" s="24"/>
      <c r="K35" s="24"/>
    </row>
    <row r="36" spans="1:11" ht="12.75" customHeight="1">
      <c r="A36" s="22" t="s">
        <v>332</v>
      </c>
      <c r="B36" s="22"/>
      <c r="C36" s="36"/>
      <c r="D36" s="24"/>
      <c r="E36" s="24"/>
      <c r="F36" s="24"/>
      <c r="G36" s="24"/>
      <c r="H36" s="24"/>
      <c r="I36" s="24"/>
      <c r="J36" s="24"/>
      <c r="K36" s="24"/>
    </row>
    <row r="37" spans="1:11" ht="10.5" customHeight="1">
      <c r="A37" s="11" t="s">
        <v>333</v>
      </c>
      <c r="B37" s="11"/>
      <c r="C37" s="36"/>
      <c r="D37" s="24"/>
      <c r="E37" s="24"/>
      <c r="F37" s="24"/>
      <c r="G37" s="24"/>
      <c r="H37" s="24"/>
      <c r="I37" s="24"/>
      <c r="J37" s="24"/>
      <c r="K37" s="24"/>
    </row>
    <row r="38" spans="3:11" ht="12.75" customHeight="1" hidden="1">
      <c r="C38" s="36"/>
      <c r="D38" s="24"/>
      <c r="E38" s="24"/>
      <c r="F38" s="24"/>
      <c r="G38" s="24"/>
      <c r="H38" s="24"/>
      <c r="I38" s="24"/>
      <c r="J38" s="24"/>
      <c r="K38" s="24"/>
    </row>
    <row r="39" spans="1:11" ht="24" customHeight="1">
      <c r="A39" s="11" t="s">
        <v>16</v>
      </c>
      <c r="B39" s="11"/>
      <c r="C39" s="36"/>
      <c r="D39" s="24"/>
      <c r="E39" s="24"/>
      <c r="F39" s="24"/>
      <c r="G39" s="24"/>
      <c r="H39" s="24"/>
      <c r="I39" s="24"/>
      <c r="J39" s="24"/>
      <c r="K39" s="24"/>
    </row>
    <row r="40" spans="1:11" ht="9.75" customHeight="1">
      <c r="A40" s="11" t="s">
        <v>17</v>
      </c>
      <c r="B40" s="11"/>
      <c r="C40" s="36"/>
      <c r="D40" s="24"/>
      <c r="E40" s="24"/>
      <c r="F40" s="24"/>
      <c r="G40" s="24"/>
      <c r="H40" s="24"/>
      <c r="I40" s="24"/>
      <c r="J40" s="24"/>
      <c r="K40" s="24"/>
    </row>
    <row r="41" spans="1:11" ht="12.75" customHeight="1" hidden="1">
      <c r="A41" s="11"/>
      <c r="B41" s="11"/>
      <c r="C41" s="36"/>
      <c r="D41" s="24"/>
      <c r="E41" s="24"/>
      <c r="F41" s="24"/>
      <c r="G41" s="24"/>
      <c r="H41" s="24"/>
      <c r="I41" s="24"/>
      <c r="J41" s="24"/>
      <c r="K41" s="24"/>
    </row>
    <row r="42" spans="1:11" ht="12.75" customHeight="1">
      <c r="A42" s="11" t="s">
        <v>30</v>
      </c>
      <c r="B42" s="11"/>
      <c r="C42" s="36"/>
      <c r="D42" s="24"/>
      <c r="E42" s="24"/>
      <c r="F42" s="24"/>
      <c r="G42" s="24"/>
      <c r="H42" s="24"/>
      <c r="I42" s="24"/>
      <c r="J42" s="24"/>
      <c r="K42" s="24"/>
    </row>
    <row r="43" spans="1:11" ht="12.75" customHeight="1">
      <c r="A43" s="32"/>
      <c r="B43" s="32"/>
      <c r="C43" s="36"/>
      <c r="D43" s="24"/>
      <c r="E43" s="24"/>
      <c r="F43" s="24"/>
      <c r="G43" s="24"/>
      <c r="H43" s="24"/>
      <c r="I43" s="24"/>
      <c r="J43" s="24"/>
      <c r="K43" s="24"/>
    </row>
    <row r="44" spans="1:11" ht="12.75" customHeight="1">
      <c r="A44" s="32"/>
      <c r="B44" s="32"/>
      <c r="C44" s="36"/>
      <c r="D44" s="24"/>
      <c r="E44" s="24"/>
      <c r="F44" s="24"/>
      <c r="G44" s="24"/>
      <c r="H44" s="24"/>
      <c r="I44" s="24"/>
      <c r="J44" s="24"/>
      <c r="K44" s="24"/>
    </row>
    <row r="45" spans="1:11" ht="12.75" customHeight="1">
      <c r="A45" s="32"/>
      <c r="B45" s="32"/>
      <c r="C45" s="36"/>
      <c r="D45" s="24"/>
      <c r="E45" s="24"/>
      <c r="F45" s="24"/>
      <c r="G45" s="24"/>
      <c r="H45" s="24"/>
      <c r="I45" s="24"/>
      <c r="J45" s="24"/>
      <c r="K45" s="24"/>
    </row>
    <row r="46" spans="1:11" ht="12.75" customHeight="1">
      <c r="A46" s="32"/>
      <c r="B46" s="32"/>
      <c r="C46" s="36"/>
      <c r="D46" s="24"/>
      <c r="E46" s="24"/>
      <c r="F46" s="24"/>
      <c r="G46" s="24"/>
      <c r="H46" s="24"/>
      <c r="I46" s="24"/>
      <c r="J46" s="24"/>
      <c r="K46" s="24"/>
    </row>
    <row r="47" spans="1:11" ht="22.5" customHeight="1">
      <c r="A47" s="32"/>
      <c r="B47" s="32"/>
      <c r="C47" s="36"/>
      <c r="D47" s="24"/>
      <c r="E47" s="24"/>
      <c r="F47" s="24"/>
      <c r="G47" s="24"/>
      <c r="H47" s="24"/>
      <c r="I47" s="24"/>
      <c r="J47" s="24"/>
      <c r="K47" s="24"/>
    </row>
    <row r="48" spans="1:9" ht="11.25" customHeight="1">
      <c r="A48" s="11"/>
      <c r="B48" s="11"/>
      <c r="C48" s="11"/>
      <c r="D48" s="22"/>
      <c r="E48" s="22"/>
      <c r="F48" s="22"/>
      <c r="G48" s="22"/>
      <c r="H48" s="22"/>
      <c r="I48" s="38"/>
    </row>
    <row r="49" spans="1:9" ht="11.25" customHeight="1">
      <c r="A49" s="11"/>
      <c r="B49" s="11"/>
      <c r="C49" s="11"/>
      <c r="D49" s="22"/>
      <c r="E49" s="22"/>
      <c r="F49" s="22"/>
      <c r="G49" s="22"/>
      <c r="H49" s="22"/>
      <c r="I49" s="38"/>
    </row>
    <row r="50" spans="1:9" ht="11.25" customHeight="1">
      <c r="A50" s="11"/>
      <c r="B50" s="11"/>
      <c r="C50" s="11"/>
      <c r="D50" s="22"/>
      <c r="E50" s="22"/>
      <c r="F50" s="22"/>
      <c r="G50" s="22"/>
      <c r="H50" s="22"/>
      <c r="I50" s="38"/>
    </row>
    <row r="51" spans="1:9" ht="11.25" customHeight="1">
      <c r="A51" s="11"/>
      <c r="B51" s="11"/>
      <c r="C51" s="11"/>
      <c r="D51" s="22"/>
      <c r="E51" s="22"/>
      <c r="F51" s="22"/>
      <c r="G51" s="22"/>
      <c r="H51" s="22"/>
      <c r="I51" s="38"/>
    </row>
    <row r="52" spans="1:9" ht="11.25" customHeight="1">
      <c r="A52" s="11"/>
      <c r="B52" s="11"/>
      <c r="C52" s="11"/>
      <c r="D52" s="22"/>
      <c r="E52" s="22"/>
      <c r="F52" s="22"/>
      <c r="G52" s="22"/>
      <c r="H52" s="22"/>
      <c r="I52" s="38"/>
    </row>
    <row r="53" spans="1:9" ht="11.25" customHeight="1">
      <c r="A53" s="11"/>
      <c r="B53" s="11"/>
      <c r="C53" s="11"/>
      <c r="D53" s="22"/>
      <c r="E53" s="22"/>
      <c r="F53" s="22"/>
      <c r="G53" s="22"/>
      <c r="H53" s="22"/>
      <c r="I53" s="38"/>
    </row>
    <row r="54" spans="1:9" ht="11.25" customHeight="1">
      <c r="A54" s="11"/>
      <c r="B54" s="11"/>
      <c r="C54" s="11"/>
      <c r="D54" s="22"/>
      <c r="E54" s="22"/>
      <c r="F54" s="22"/>
      <c r="G54" s="22"/>
      <c r="H54" s="22"/>
      <c r="I54" s="38"/>
    </row>
    <row r="55" spans="1:9" ht="11.25" customHeight="1">
      <c r="A55" s="11"/>
      <c r="B55" s="11"/>
      <c r="C55" s="11"/>
      <c r="D55" s="22"/>
      <c r="E55" s="22"/>
      <c r="F55" s="22"/>
      <c r="G55" s="22"/>
      <c r="H55" s="22"/>
      <c r="I55" s="38"/>
    </row>
    <row r="56" spans="1:9" ht="11.25" customHeight="1">
      <c r="A56" s="11"/>
      <c r="B56" s="11"/>
      <c r="C56" s="11"/>
      <c r="D56" s="22"/>
      <c r="E56" s="22"/>
      <c r="F56" s="22"/>
      <c r="G56" s="22"/>
      <c r="H56" s="22"/>
      <c r="I56" s="38"/>
    </row>
    <row r="57" spans="1:9" ht="11.25" customHeight="1">
      <c r="A57" s="11"/>
      <c r="B57" s="11"/>
      <c r="C57" s="11"/>
      <c r="D57" s="22"/>
      <c r="E57" s="22"/>
      <c r="F57" s="22"/>
      <c r="G57" s="22"/>
      <c r="H57" s="22"/>
      <c r="I57" s="38"/>
    </row>
    <row r="58" spans="1:9" ht="11.25" customHeight="1">
      <c r="A58" s="11"/>
      <c r="B58" s="11"/>
      <c r="C58" s="11"/>
      <c r="D58" s="22"/>
      <c r="E58" s="22"/>
      <c r="F58" s="22"/>
      <c r="G58" s="22"/>
      <c r="H58" s="22"/>
      <c r="I58" s="38"/>
    </row>
    <row r="59" spans="1:9" ht="11.25" customHeight="1">
      <c r="A59" s="11"/>
      <c r="B59" s="11"/>
      <c r="C59" s="11"/>
      <c r="D59" s="22"/>
      <c r="E59" s="22"/>
      <c r="F59" s="22"/>
      <c r="G59" s="22"/>
      <c r="H59" s="22"/>
      <c r="I59" s="38"/>
    </row>
    <row r="60" spans="1:9" ht="11.25" customHeight="1">
      <c r="A60" s="11"/>
      <c r="B60" s="11"/>
      <c r="C60" s="11"/>
      <c r="D60" s="22"/>
      <c r="E60" s="22"/>
      <c r="F60" s="22"/>
      <c r="G60" s="22"/>
      <c r="H60" s="22"/>
      <c r="I60" s="38"/>
    </row>
    <row r="61" spans="1:9" ht="11.25" customHeight="1">
      <c r="A61" s="11"/>
      <c r="B61" s="11"/>
      <c r="C61" s="11"/>
      <c r="D61" s="22"/>
      <c r="E61" s="22"/>
      <c r="F61" s="22"/>
      <c r="G61" s="22"/>
      <c r="H61" s="22"/>
      <c r="I61" s="38"/>
    </row>
    <row r="62" spans="1:9" ht="11.25" customHeight="1">
      <c r="A62" s="11"/>
      <c r="B62" s="11"/>
      <c r="C62" s="11"/>
      <c r="D62" s="22"/>
      <c r="E62" s="22"/>
      <c r="F62" s="22"/>
      <c r="G62" s="22"/>
      <c r="H62" s="22"/>
      <c r="I62" s="38"/>
    </row>
    <row r="63" spans="1:9" ht="11.25" customHeight="1">
      <c r="A63" s="11"/>
      <c r="B63" s="11"/>
      <c r="C63" s="11"/>
      <c r="D63" s="22"/>
      <c r="E63" s="22"/>
      <c r="F63" s="22"/>
      <c r="G63" s="22"/>
      <c r="H63" s="22"/>
      <c r="I63" s="38"/>
    </row>
    <row r="64" spans="1:9" ht="11.25" customHeight="1">
      <c r="A64" s="11"/>
      <c r="B64" s="11"/>
      <c r="C64" s="11"/>
      <c r="D64" s="22"/>
      <c r="E64" s="22"/>
      <c r="F64" s="22"/>
      <c r="G64" s="22"/>
      <c r="H64" s="22"/>
      <c r="I64" s="38"/>
    </row>
    <row r="65" spans="1:9" ht="11.25" customHeight="1">
      <c r="A65" s="11"/>
      <c r="B65" s="11"/>
      <c r="C65" s="11"/>
      <c r="D65" s="22"/>
      <c r="E65" s="22"/>
      <c r="F65" s="22"/>
      <c r="G65" s="22"/>
      <c r="H65" s="22"/>
      <c r="I65" s="38"/>
    </row>
    <row r="66" spans="1:9" ht="11.25" customHeight="1">
      <c r="A66" s="11"/>
      <c r="B66" s="11"/>
      <c r="C66" s="11"/>
      <c r="D66" s="22"/>
      <c r="E66" s="22"/>
      <c r="F66" s="22"/>
      <c r="G66" s="22"/>
      <c r="H66" s="22"/>
      <c r="I66" s="38"/>
    </row>
    <row r="67" spans="1:9" ht="11.25" customHeight="1">
      <c r="A67" s="11"/>
      <c r="B67" s="11"/>
      <c r="C67" s="11"/>
      <c r="D67" s="22"/>
      <c r="E67" s="22"/>
      <c r="F67" s="22"/>
      <c r="G67" s="22"/>
      <c r="H67" s="22"/>
      <c r="I67" s="38"/>
    </row>
    <row r="68" spans="1:2" ht="23.25" customHeight="1">
      <c r="A68" s="11"/>
      <c r="B68" s="11"/>
    </row>
    <row r="69" ht="9.75" customHeight="1"/>
    <row r="70" spans="1:8" ht="12.75" customHeight="1">
      <c r="A70" s="22"/>
      <c r="B70" s="22"/>
      <c r="C70" s="22"/>
      <c r="D70" s="3"/>
      <c r="E70" s="3"/>
      <c r="F70" s="3"/>
      <c r="G70" s="3"/>
      <c r="H70" s="3"/>
    </row>
  </sheetData>
  <sheetProtection/>
  <mergeCells count="10">
    <mergeCell ref="D20:H20"/>
    <mergeCell ref="D10:H10"/>
    <mergeCell ref="D11:H11"/>
    <mergeCell ref="D12:H12"/>
    <mergeCell ref="D4:H4"/>
    <mergeCell ref="D5:H5"/>
    <mergeCell ref="D8:H8"/>
    <mergeCell ref="D9:H9"/>
    <mergeCell ref="D6:H6"/>
    <mergeCell ref="D7:H7"/>
  </mergeCells>
  <printOptions/>
  <pageMargins left="0.5905511811023623" right="0.1968503937007874" top="0.1968503937007874" bottom="0.1968503937007874" header="0" footer="0"/>
  <pageSetup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2012-04-06T06:22:03Z</cp:lastPrinted>
  <dcterms:created xsi:type="dcterms:W3CDTF">1999-06-18T11:49:53Z</dcterms:created>
  <dcterms:modified xsi:type="dcterms:W3CDTF">2012-04-06T06:28:52Z</dcterms:modified>
  <cp:category/>
  <cp:version/>
  <cp:contentType/>
  <cp:contentStatus/>
</cp:coreProperties>
</file>